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dougoud\Desktop\"/>
    </mc:Choice>
  </mc:AlternateContent>
  <bookViews>
    <workbookView xWindow="0" yWindow="0" windowWidth="28800" windowHeight="13725" activeTab="1"/>
  </bookViews>
  <sheets>
    <sheet name="Exemple" sheetId="6" r:id="rId1"/>
    <sheet name="Procès Verbal" sheetId="1" r:id="rId2"/>
    <sheet name="Représentativité" sheetId="7" r:id="rId3"/>
    <sheet name="Saisie Interdite - PV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7" l="1"/>
  <c r="L15" i="7"/>
  <c r="L14" i="7"/>
  <c r="L13" i="7"/>
  <c r="L12" i="7"/>
  <c r="L11" i="7"/>
  <c r="L10" i="7"/>
  <c r="L9" i="7"/>
  <c r="L8" i="7"/>
  <c r="L7" i="7"/>
  <c r="L6" i="7"/>
  <c r="L5" i="7"/>
  <c r="J17" i="7"/>
  <c r="K16" i="7"/>
  <c r="K15" i="7"/>
  <c r="K14" i="7"/>
  <c r="K13" i="7"/>
  <c r="K12" i="7"/>
  <c r="K11" i="7"/>
  <c r="K6" i="7"/>
  <c r="K5" i="7"/>
  <c r="K10" i="7"/>
  <c r="K9" i="7"/>
  <c r="K8" i="7"/>
  <c r="K7" i="7"/>
  <c r="J16" i="7" l="1"/>
  <c r="G16" i="7"/>
  <c r="D16" i="7"/>
  <c r="J15" i="7"/>
  <c r="G15" i="7"/>
  <c r="D15" i="7"/>
  <c r="J14" i="7"/>
  <c r="G14" i="7"/>
  <c r="D14" i="7"/>
  <c r="J13" i="7"/>
  <c r="G13" i="7"/>
  <c r="D13" i="7"/>
  <c r="J12" i="7"/>
  <c r="G12" i="7"/>
  <c r="D12" i="7"/>
  <c r="J11" i="7"/>
  <c r="G11" i="7"/>
  <c r="D11" i="7"/>
  <c r="J10" i="7"/>
  <c r="G10" i="7"/>
  <c r="D10" i="7"/>
  <c r="J9" i="7"/>
  <c r="J8" i="7"/>
  <c r="J7" i="7"/>
  <c r="J6" i="7"/>
  <c r="J5" i="7"/>
  <c r="G9" i="7"/>
  <c r="G8" i="7"/>
  <c r="G6" i="7"/>
  <c r="G5" i="7"/>
  <c r="D9" i="7"/>
  <c r="D8" i="7"/>
  <c r="D6" i="7"/>
  <c r="D5" i="7"/>
  <c r="G17" i="7" l="1"/>
  <c r="D17" i="7"/>
  <c r="K17" i="7"/>
  <c r="L12" i="6"/>
  <c r="G8" i="6"/>
  <c r="H5" i="6"/>
  <c r="D12" i="2" l="1"/>
  <c r="E12" i="2"/>
  <c r="F12" i="2"/>
  <c r="G12" i="2"/>
  <c r="H12" i="2"/>
  <c r="I12" i="2"/>
  <c r="J12" i="2"/>
  <c r="D13" i="2"/>
  <c r="H13" i="2"/>
  <c r="D14" i="2"/>
  <c r="H14" i="2"/>
  <c r="D15" i="2"/>
  <c r="H15" i="2"/>
  <c r="D16" i="2"/>
  <c r="H16" i="2"/>
  <c r="D17" i="2"/>
  <c r="H17" i="2"/>
  <c r="O17" i="2" s="1"/>
  <c r="D18" i="2"/>
  <c r="H18" i="2"/>
  <c r="O18" i="2" s="1"/>
  <c r="D19" i="2"/>
  <c r="E19" i="2"/>
  <c r="F19" i="2"/>
  <c r="G19" i="2"/>
  <c r="H19" i="2"/>
  <c r="I19" i="2"/>
  <c r="J19" i="2"/>
  <c r="D20" i="2"/>
  <c r="H20" i="2"/>
  <c r="O20" i="2" s="1"/>
  <c r="D21" i="2"/>
  <c r="H21" i="2"/>
  <c r="D22" i="2"/>
  <c r="H22" i="2"/>
  <c r="D23" i="2"/>
  <c r="H23" i="2"/>
  <c r="D24" i="2"/>
  <c r="H24" i="2"/>
  <c r="D25" i="2"/>
  <c r="H25" i="2"/>
  <c r="D26" i="2"/>
  <c r="E26" i="2"/>
  <c r="F26" i="2"/>
  <c r="G26" i="2"/>
  <c r="H26" i="2"/>
  <c r="I26" i="2"/>
  <c r="J26" i="2"/>
  <c r="D27" i="2"/>
  <c r="H27" i="2"/>
  <c r="D28" i="2"/>
  <c r="H28" i="2"/>
  <c r="D29" i="2"/>
  <c r="H29" i="2"/>
  <c r="O29" i="2" s="1"/>
  <c r="D30" i="2"/>
  <c r="H30" i="2"/>
  <c r="D31" i="2"/>
  <c r="H31" i="2"/>
  <c r="D32" i="2"/>
  <c r="H32" i="2"/>
  <c r="D33" i="2"/>
  <c r="E33" i="2"/>
  <c r="F33" i="2"/>
  <c r="G33" i="2"/>
  <c r="H33" i="2"/>
  <c r="I33" i="2"/>
  <c r="J33" i="2"/>
  <c r="D34" i="2"/>
  <c r="H34" i="2"/>
  <c r="O34" i="2" s="1"/>
  <c r="D35" i="2"/>
  <c r="H35" i="2"/>
  <c r="D36" i="2"/>
  <c r="H36" i="2"/>
  <c r="D37" i="2"/>
  <c r="H37" i="2"/>
  <c r="O37" i="2" s="1"/>
  <c r="D38" i="2"/>
  <c r="H38" i="2"/>
  <c r="D39" i="2"/>
  <c r="H39" i="2"/>
  <c r="O39" i="2" s="1"/>
  <c r="D40" i="2"/>
  <c r="E40" i="2"/>
  <c r="F40" i="2"/>
  <c r="G40" i="2"/>
  <c r="H40" i="2"/>
  <c r="I40" i="2"/>
  <c r="J40" i="2"/>
  <c r="D41" i="2"/>
  <c r="H41" i="2"/>
  <c r="D42" i="2"/>
  <c r="H42" i="2"/>
  <c r="D43" i="2"/>
  <c r="H43" i="2"/>
  <c r="O43" i="2" s="1"/>
  <c r="D44" i="2"/>
  <c r="H44" i="2"/>
  <c r="O44" i="2" s="1"/>
  <c r="D45" i="2"/>
  <c r="H45" i="2"/>
  <c r="O45" i="2" s="1"/>
  <c r="D46" i="2"/>
  <c r="H46" i="2"/>
  <c r="P36" i="2" l="1"/>
  <c r="L31" i="2"/>
  <c r="P41" i="2"/>
  <c r="L39" i="2"/>
  <c r="P35" i="2"/>
  <c r="P39" i="2"/>
  <c r="L30" i="2"/>
  <c r="P22" i="2"/>
  <c r="L25" i="2"/>
  <c r="L21" i="2"/>
  <c r="L24" i="2"/>
  <c r="P46" i="2"/>
  <c r="O41" i="2"/>
  <c r="P45" i="2"/>
  <c r="P42" i="2"/>
  <c r="P43" i="2"/>
  <c r="O35" i="2"/>
  <c r="L38" i="2"/>
  <c r="P31" i="2"/>
  <c r="P27" i="2"/>
  <c r="P32" i="2"/>
  <c r="P29" i="2"/>
  <c r="L29" i="2"/>
  <c r="O24" i="2"/>
  <c r="L22" i="2"/>
  <c r="P23" i="2"/>
  <c r="L20" i="2"/>
  <c r="M20" i="2" s="1"/>
  <c r="L17" i="2"/>
  <c r="L16" i="2"/>
  <c r="L14" i="2"/>
  <c r="L18" i="2"/>
  <c r="L15" i="2"/>
  <c r="L13" i="2"/>
  <c r="M13" i="2" s="1"/>
  <c r="L36" i="2"/>
  <c r="P20" i="2"/>
  <c r="P37" i="2"/>
  <c r="O42" i="2"/>
  <c r="O46" i="2"/>
  <c r="P44" i="2"/>
  <c r="L44" i="2"/>
  <c r="L34" i="2"/>
  <c r="M34" i="2" s="1"/>
  <c r="O22" i="2"/>
  <c r="O27" i="2"/>
  <c r="O31" i="2"/>
  <c r="O36" i="2"/>
  <c r="P34" i="2"/>
  <c r="P38" i="2"/>
  <c r="P24" i="2"/>
  <c r="O38" i="2"/>
  <c r="L28" i="2"/>
  <c r="L23" i="2"/>
  <c r="L32" i="2"/>
  <c r="L37" i="2"/>
  <c r="M37" i="2" s="1"/>
  <c r="O21" i="2"/>
  <c r="O25" i="2"/>
  <c r="O30" i="2"/>
  <c r="P21" i="2"/>
  <c r="P25" i="2"/>
  <c r="P30" i="2"/>
  <c r="L27" i="2"/>
  <c r="M27" i="2" s="1"/>
  <c r="L35" i="2"/>
  <c r="M35" i="2" s="1"/>
  <c r="O23" i="2"/>
  <c r="O28" i="2"/>
  <c r="O32" i="2"/>
  <c r="P28" i="2"/>
  <c r="L46" i="2"/>
  <c r="L42" i="2"/>
  <c r="M42" i="2" s="1"/>
  <c r="L43" i="2"/>
  <c r="L45" i="2"/>
  <c r="M45" i="2" s="1"/>
  <c r="L41" i="2"/>
  <c r="M41" i="2" s="1"/>
  <c r="O15" i="2"/>
  <c r="O16" i="2"/>
  <c r="P16" i="2"/>
  <c r="P13" i="2"/>
  <c r="P17" i="2"/>
  <c r="P14" i="2"/>
  <c r="P18" i="2"/>
  <c r="P15" i="2"/>
  <c r="O14" i="2"/>
  <c r="O13" i="2"/>
  <c r="L12" i="1"/>
  <c r="O24" i="1"/>
  <c r="O45" i="1"/>
  <c r="O38" i="1"/>
  <c r="O31" i="1"/>
  <c r="O17" i="1"/>
  <c r="O51" i="1"/>
  <c r="O50" i="1"/>
  <c r="O49" i="1"/>
  <c r="O48" i="1"/>
  <c r="O47" i="1"/>
  <c r="O46" i="1"/>
  <c r="O44" i="1"/>
  <c r="O43" i="1"/>
  <c r="O42" i="1"/>
  <c r="O41" i="1"/>
  <c r="O40" i="1"/>
  <c r="O39" i="1"/>
  <c r="O37" i="1"/>
  <c r="O36" i="1"/>
  <c r="O35" i="1"/>
  <c r="O34" i="1"/>
  <c r="O33" i="1"/>
  <c r="O32" i="1"/>
  <c r="O30" i="1"/>
  <c r="O29" i="1"/>
  <c r="O28" i="1"/>
  <c r="O27" i="1"/>
  <c r="O26" i="1"/>
  <c r="O25" i="1"/>
  <c r="O23" i="1"/>
  <c r="O22" i="1"/>
  <c r="O21" i="1"/>
  <c r="O20" i="1"/>
  <c r="O19" i="1"/>
  <c r="O18" i="1"/>
  <c r="M28" i="2" l="1"/>
  <c r="M14" i="2"/>
  <c r="M15" i="2" s="1"/>
  <c r="M16" i="2" s="1"/>
  <c r="M17" i="2" s="1"/>
  <c r="M18" i="2" s="1"/>
  <c r="M29" i="2"/>
  <c r="M30" i="2" s="1"/>
  <c r="M31" i="2" s="1"/>
  <c r="M32" i="2" s="1"/>
  <c r="M21" i="2"/>
  <c r="M22" i="2" s="1"/>
  <c r="M23" i="2" s="1"/>
  <c r="M24" i="2" s="1"/>
  <c r="M25" i="2" s="1"/>
  <c r="M43" i="2"/>
  <c r="M44" i="2" s="1"/>
  <c r="N46" i="2"/>
  <c r="M46" i="2"/>
  <c r="M36" i="2"/>
  <c r="N39" i="2"/>
  <c r="M39" i="2"/>
  <c r="N38" i="2"/>
  <c r="M38" i="2"/>
  <c r="L19" i="2"/>
  <c r="L33" i="2"/>
  <c r="L26" i="2"/>
  <c r="L40" i="2"/>
  <c r="N45" i="2"/>
  <c r="B8" i="2"/>
  <c r="B7" i="2"/>
  <c r="B6" i="2"/>
  <c r="B5" i="2"/>
  <c r="B4" i="2"/>
  <c r="D7" i="2"/>
  <c r="D6" i="2"/>
  <c r="D5" i="2"/>
  <c r="D4" i="2"/>
  <c r="D3" i="2"/>
  <c r="I45" i="1" l="1"/>
  <c r="C8" i="2" s="1"/>
  <c r="I38" i="1"/>
  <c r="I31" i="1"/>
  <c r="I24" i="1"/>
  <c r="C5" i="2" s="1"/>
  <c r="I17" i="1"/>
  <c r="C4" i="2"/>
  <c r="H5" i="1"/>
  <c r="G8" i="1" s="1"/>
  <c r="J17" i="1" l="1"/>
  <c r="C6" i="2"/>
  <c r="C7" i="2"/>
  <c r="E7" i="2"/>
  <c r="E3" i="2"/>
  <c r="E4" i="2"/>
  <c r="E5" i="2" l="1"/>
  <c r="E6" i="2"/>
  <c r="J45" i="1"/>
  <c r="J24" i="1"/>
  <c r="J31" i="1"/>
  <c r="J38" i="1"/>
  <c r="L45" i="1" l="1"/>
  <c r="F7" i="2" s="1"/>
  <c r="L17" i="1"/>
  <c r="F3" i="2" s="1"/>
  <c r="L38" i="1"/>
  <c r="F6" i="2" s="1"/>
  <c r="L24" i="1"/>
  <c r="F4" i="2" s="1"/>
  <c r="L31" i="1"/>
  <c r="F5" i="2" s="1"/>
  <c r="G7" i="2" l="1"/>
  <c r="G5" i="2"/>
  <c r="G6" i="2"/>
  <c r="G4" i="2"/>
  <c r="G3" i="2"/>
  <c r="M45" i="1" l="1"/>
  <c r="I7" i="2" s="1"/>
  <c r="M38" i="1"/>
  <c r="I6" i="2" s="1"/>
  <c r="M17" i="1"/>
  <c r="I3" i="2" s="1"/>
  <c r="M31" i="1"/>
  <c r="I5" i="2" s="1"/>
  <c r="M24" i="1"/>
  <c r="I4" i="2" s="1"/>
  <c r="J6" i="2" l="1"/>
  <c r="J5" i="2" l="1"/>
  <c r="J7" i="2"/>
  <c r="J3" i="2"/>
  <c r="J4" i="2"/>
  <c r="N31" i="1" l="1"/>
  <c r="L5" i="2" s="1"/>
  <c r="N38" i="1"/>
  <c r="L6" i="2" s="1"/>
  <c r="N45" i="1"/>
  <c r="L7" i="2" s="1"/>
  <c r="N24" i="1"/>
  <c r="L4" i="2" s="1"/>
  <c r="N17" i="1"/>
  <c r="L3" i="2" s="1"/>
  <c r="M4" i="2" l="1"/>
  <c r="M7" i="2"/>
  <c r="M6" i="2"/>
  <c r="M5" i="2"/>
  <c r="M3" i="2"/>
  <c r="P45" i="1" l="1"/>
  <c r="N43" i="2" s="1"/>
  <c r="P38" i="1"/>
  <c r="Q39" i="2" s="1"/>
  <c r="P31" i="1"/>
  <c r="P24" i="1"/>
  <c r="Q24" i="2" s="1"/>
  <c r="P17" i="1"/>
  <c r="Q17" i="2" s="1"/>
  <c r="Q42" i="2"/>
  <c r="Q45" i="2" l="1"/>
  <c r="Q43" i="2"/>
  <c r="P48" i="1" s="1"/>
  <c r="Q41" i="2"/>
  <c r="P50" i="1"/>
  <c r="Q44" i="2"/>
  <c r="Q29" i="2"/>
  <c r="N32" i="2"/>
  <c r="N31" i="2"/>
  <c r="Q46" i="2"/>
  <c r="N35" i="2"/>
  <c r="N21" i="2"/>
  <c r="N34" i="2"/>
  <c r="N44" i="2"/>
  <c r="N42" i="2"/>
  <c r="N41" i="2"/>
  <c r="Q34" i="2"/>
  <c r="N36" i="2"/>
  <c r="Q38" i="2"/>
  <c r="Q36" i="2"/>
  <c r="Q35" i="2"/>
  <c r="N37" i="2"/>
  <c r="Q37" i="2"/>
  <c r="Q28" i="2"/>
  <c r="N28" i="2"/>
  <c r="Q27" i="2"/>
  <c r="N27" i="2"/>
  <c r="Q32" i="2"/>
  <c r="P37" i="1" s="1"/>
  <c r="Q30" i="2"/>
  <c r="Q31" i="2"/>
  <c r="Q22" i="2"/>
  <c r="Q21" i="2"/>
  <c r="P26" i="1" s="1"/>
  <c r="N20" i="2"/>
  <c r="N30" i="2"/>
  <c r="N29" i="2"/>
  <c r="N23" i="2"/>
  <c r="Q23" i="2"/>
  <c r="Q25" i="2"/>
  <c r="Q20" i="2"/>
  <c r="N22" i="2"/>
  <c r="N24" i="2"/>
  <c r="N25" i="2"/>
  <c r="N13" i="2"/>
  <c r="N15" i="2"/>
  <c r="Q13" i="2"/>
  <c r="N16" i="2"/>
  <c r="Q18" i="2"/>
  <c r="N14" i="2"/>
  <c r="Q15" i="2"/>
  <c r="N17" i="2"/>
  <c r="N18" i="2"/>
  <c r="Q14" i="2"/>
  <c r="Q16" i="2"/>
  <c r="P44" i="1"/>
  <c r="P49" i="1" l="1"/>
  <c r="P46" i="1"/>
  <c r="P51" i="1"/>
  <c r="P47" i="1"/>
  <c r="P36" i="1"/>
  <c r="P29" i="1"/>
  <c r="P30" i="1"/>
  <c r="P22" i="1"/>
  <c r="P34" i="1"/>
  <c r="P43" i="1"/>
  <c r="P39" i="1"/>
  <c r="P18" i="1"/>
  <c r="P42" i="1"/>
  <c r="P40" i="1"/>
  <c r="P41" i="1"/>
  <c r="P32" i="1"/>
  <c r="P27" i="1"/>
  <c r="P25" i="1"/>
  <c r="P19" i="1"/>
  <c r="P33" i="1"/>
  <c r="P20" i="1"/>
  <c r="P28" i="1"/>
  <c r="P21" i="1"/>
  <c r="P35" i="1"/>
  <c r="P23" i="1"/>
  <c r="L12" i="2"/>
</calcChain>
</file>

<file path=xl/sharedStrings.xml><?xml version="1.0" encoding="utf-8"?>
<sst xmlns="http://schemas.openxmlformats.org/spreadsheetml/2006/main" count="242" uniqueCount="103">
  <si>
    <t>Date du 1er tour</t>
  </si>
  <si>
    <t>Horaire d'ouverture du scructin</t>
  </si>
  <si>
    <t>Horaire de cloture du scructin</t>
  </si>
  <si>
    <t>Y a-t-il eu carence des candidatures</t>
  </si>
  <si>
    <t>OUI</t>
  </si>
  <si>
    <t>NON</t>
  </si>
  <si>
    <t>A - Nombre d'électeurs inscrits</t>
  </si>
  <si>
    <t>B - Nombre de votants</t>
  </si>
  <si>
    <t>C - Bulletins blancs ou nuls</t>
  </si>
  <si>
    <t>D - Suffrages valablement exprimés</t>
  </si>
  <si>
    <t>Le quorum a-t-il été atteint ?</t>
  </si>
  <si>
    <t>QUORUM</t>
  </si>
  <si>
    <t>Nombre de sièges à pouvoir par le collège :</t>
  </si>
  <si>
    <t>Nombre de Liste présentées au premier tour</t>
  </si>
  <si>
    <t>Noms et prénons des candidats par listes</t>
  </si>
  <si>
    <t>sexe</t>
  </si>
  <si>
    <t>Nombre de voix obtenues par chaque candidat</t>
  </si>
  <si>
    <t>Moyenne des voix de chaque liste V=T/N       (2 déci-males)</t>
  </si>
  <si>
    <t>Nombre d'élus par la liste</t>
  </si>
  <si>
    <t>Nom de l'OS d'affilia-tion du syndicat</t>
  </si>
  <si>
    <t>Attribution des sièges restant à pourvoir à la liste à la plus forte moyenne : pour chaque liste, inscrire successivement les valeurs du rapport                                                                            V/(K+1)                                                                                                                                               jusqu'à l'attribution de te tous les sièges (2 Décimales)</t>
  </si>
  <si>
    <t>Liste T</t>
  </si>
  <si>
    <t>Liste N</t>
  </si>
  <si>
    <t>V = T/N</t>
  </si>
  <si>
    <t>1er siège</t>
  </si>
  <si>
    <t>2ème siège</t>
  </si>
  <si>
    <t>3ème siège</t>
  </si>
  <si>
    <t>Nombre de bulletins valables recueillis par chaque liste</t>
  </si>
  <si>
    <t xml:space="preserve">Total des voix recuillies par les candidats de chaque </t>
  </si>
  <si>
    <t>Nombre de candidats presentés par chaque</t>
  </si>
  <si>
    <t>Nombre de sieges attribués à chaque liste selon la règle du quotient electoral</t>
  </si>
  <si>
    <t>K = V/G</t>
  </si>
  <si>
    <r>
      <t>(Total =</t>
    </r>
    <r>
      <rPr>
        <b/>
        <sz val="9"/>
        <color rgb="FF00B050"/>
        <rFont val="Calibri"/>
        <family val="2"/>
        <scheme val="minor"/>
      </rPr>
      <t xml:space="preserve"> D</t>
    </r>
    <r>
      <rPr>
        <sz val="9"/>
        <color theme="1"/>
        <rFont val="Calibri"/>
        <family val="2"/>
        <scheme val="minor"/>
      </rPr>
      <t>)</t>
    </r>
  </si>
  <si>
    <t>Liste    CGT</t>
  </si>
  <si>
    <t>LISTE CFTC</t>
  </si>
  <si>
    <t>LISTE CFDT</t>
  </si>
  <si>
    <t>LISTE FO</t>
  </si>
  <si>
    <t>Quotient électoral (2 décimales) :</t>
  </si>
  <si>
    <t>liste UNSA</t>
  </si>
  <si>
    <t>calcul 2eme siege</t>
  </si>
  <si>
    <t>calcul 3eme siege</t>
  </si>
  <si>
    <t>calcu              l 1er siege</t>
  </si>
  <si>
    <t>Valeur</t>
  </si>
  <si>
    <t>H</t>
  </si>
  <si>
    <t>Représen-tativité         OS -                  Si + de               10 % possibilité de DS</t>
  </si>
  <si>
    <t>F</t>
  </si>
  <si>
    <t>Laetitia</t>
  </si>
  <si>
    <t>Severine</t>
  </si>
  <si>
    <t>Pierre</t>
  </si>
  <si>
    <t>Catherine</t>
  </si>
  <si>
    <t>Véronique</t>
  </si>
  <si>
    <t>Sylvia</t>
  </si>
  <si>
    <t>Moustapha</t>
  </si>
  <si>
    <t>Madeleine</t>
  </si>
  <si>
    <t>Maryse</t>
  </si>
  <si>
    <t>Corinne</t>
  </si>
  <si>
    <t>Saban</t>
  </si>
  <si>
    <t>Oilivier</t>
  </si>
  <si>
    <t>Sylvain</t>
  </si>
  <si>
    <t>Frédéric</t>
  </si>
  <si>
    <t>Franck</t>
  </si>
  <si>
    <t>Cédric</t>
  </si>
  <si>
    <t>Alexcandre</t>
  </si>
  <si>
    <t>Marie</t>
  </si>
  <si>
    <t>Medhi</t>
  </si>
  <si>
    <t>Sylvie</t>
  </si>
  <si>
    <t>Jacinta</t>
  </si>
  <si>
    <t>Stéphanie</t>
  </si>
  <si>
    <t>Carlos</t>
  </si>
  <si>
    <t>LISTE 2</t>
  </si>
  <si>
    <t>LISTE 3</t>
  </si>
  <si>
    <t>LISTE 4</t>
  </si>
  <si>
    <t>LISTE 5</t>
  </si>
  <si>
    <t>CFDT</t>
  </si>
  <si>
    <t>FO</t>
  </si>
  <si>
    <t>UNSA</t>
  </si>
  <si>
    <t>1er Collège</t>
  </si>
  <si>
    <t>2ème Collège</t>
  </si>
  <si>
    <t>3ème Collège</t>
  </si>
  <si>
    <t>Suffrages valablement exprimés</t>
  </si>
  <si>
    <t>LISTE 7</t>
  </si>
  <si>
    <t>LISTE 8</t>
  </si>
  <si>
    <t>LISTE 9</t>
  </si>
  <si>
    <t>LISTE 10</t>
  </si>
  <si>
    <t>LISTE 11</t>
  </si>
  <si>
    <t>LISTE 12</t>
  </si>
  <si>
    <t>M.1</t>
  </si>
  <si>
    <t>M.2</t>
  </si>
  <si>
    <t>M.3</t>
  </si>
  <si>
    <t>M.4</t>
  </si>
  <si>
    <t>M.5</t>
  </si>
  <si>
    <t>M.6</t>
  </si>
  <si>
    <t>LISTE CGT</t>
  </si>
  <si>
    <t>ELU</t>
  </si>
  <si>
    <t/>
  </si>
  <si>
    <t>ATTENTION NE REMPLIR QUE LES CELLULES EN FOND VERT AVEC LES DONNEES DE VOTRE PROCES VERBAL</t>
  </si>
  <si>
    <t>LISTE cfdt</t>
  </si>
  <si>
    <t>LISTE CFE</t>
  </si>
  <si>
    <t>Représentativité des Organisations Syndicales                  au 1er Collège</t>
  </si>
  <si>
    <t>Représentativité des Organisations Syndicales                  au 2ème Collège</t>
  </si>
  <si>
    <t>Représentativité des Organisations Syndicales                  au 3ème Collège</t>
  </si>
  <si>
    <t>Représentativité Totale des Organisations Syndicales</t>
  </si>
  <si>
    <t>LISTE UNSA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</si>
</sst>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2"/>
      <color rgb="FFFF0000"/>
      <name val="Arial"/>
      <family val="2"/>
    </font>
    <font>
      <b/>
      <u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3" fillId="0" borderId="0" xfId="0" applyFont="1" applyBorder="1"/>
    <xf numFmtId="0" fontId="3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Continuous" vertical="top" wrapText="1"/>
    </xf>
    <xf numFmtId="0" fontId="4" fillId="0" borderId="3" xfId="0" applyFont="1" applyBorder="1" applyAlignment="1">
      <alignment horizontal="centerContinuous" vertical="top" wrapText="1"/>
    </xf>
    <xf numFmtId="0" fontId="4" fillId="0" borderId="4" xfId="0" applyFont="1" applyBorder="1" applyAlignment="1">
      <alignment horizontal="centerContinuous" vertical="top" wrapText="1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0" fontId="4" fillId="0" borderId="7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Continuous" vertical="center"/>
    </xf>
    <xf numFmtId="0" fontId="4" fillId="2" borderId="13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top" wrapText="1"/>
    </xf>
    <xf numFmtId="0" fontId="4" fillId="4" borderId="13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right" vertical="top" wrapText="1"/>
    </xf>
    <xf numFmtId="0" fontId="7" fillId="4" borderId="1" xfId="0" applyFont="1" applyFill="1" applyBorder="1" applyAlignment="1">
      <alignment horizontal="right" wrapText="1"/>
    </xf>
    <xf numFmtId="0" fontId="4" fillId="5" borderId="13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right" vertical="top" wrapText="1"/>
    </xf>
    <xf numFmtId="10" fontId="0" fillId="0" borderId="0" xfId="0" applyNumberFormat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8" fillId="7" borderId="1" xfId="0" applyFont="1" applyFill="1" applyBorder="1" applyAlignment="1">
      <alignment horizontal="right" vertical="top" wrapText="1"/>
    </xf>
    <xf numFmtId="0" fontId="9" fillId="3" borderId="13" xfId="0" applyFont="1" applyFill="1" applyBorder="1" applyAlignment="1">
      <alignment horizontal="center" vertical="top" wrapText="1"/>
    </xf>
    <xf numFmtId="0" fontId="9" fillId="3" borderId="12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center" vertical="top" wrapText="1"/>
    </xf>
    <xf numFmtId="0" fontId="4" fillId="6" borderId="12" xfId="0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right" vertical="top" wrapText="1"/>
    </xf>
    <xf numFmtId="4" fontId="8" fillId="3" borderId="1" xfId="0" applyNumberFormat="1" applyFont="1" applyFill="1" applyBorder="1" applyAlignment="1">
      <alignment horizontal="right" vertical="top" wrapText="1"/>
    </xf>
    <xf numFmtId="2" fontId="8" fillId="7" borderId="1" xfId="0" applyNumberFormat="1" applyFont="1" applyFill="1" applyBorder="1" applyAlignment="1">
      <alignment horizontal="right" vertical="top" wrapText="1"/>
    </xf>
    <xf numFmtId="4" fontId="8" fillId="5" borderId="1" xfId="0" applyNumberFormat="1" applyFont="1" applyFill="1" applyBorder="1" applyAlignment="1">
      <alignment horizontal="right" vertical="top" wrapText="1"/>
    </xf>
    <xf numFmtId="0" fontId="10" fillId="5" borderId="6" xfId="0" applyFont="1" applyFill="1" applyBorder="1" applyProtection="1">
      <protection locked="0"/>
    </xf>
    <xf numFmtId="0" fontId="10" fillId="5" borderId="9" xfId="0" applyFont="1" applyFill="1" applyBorder="1" applyProtection="1">
      <protection locked="0"/>
    </xf>
    <xf numFmtId="0" fontId="10" fillId="5" borderId="0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left" vertical="top" wrapText="1"/>
    </xf>
    <xf numFmtId="1" fontId="2" fillId="0" borderId="10" xfId="0" applyNumberFormat="1" applyFont="1" applyFill="1" applyBorder="1" applyAlignment="1" applyProtection="1">
      <alignment horizontal="left" vertical="top" wrapText="1"/>
    </xf>
    <xf numFmtId="0" fontId="6" fillId="0" borderId="11" xfId="0" applyFont="1" applyFill="1" applyBorder="1" applyAlignment="1" applyProtection="1">
      <alignment horizontal="left" vertical="top" wrapText="1"/>
    </xf>
    <xf numFmtId="10" fontId="2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10" fontId="2" fillId="0" borderId="1" xfId="0" applyNumberFormat="1" applyFont="1" applyFill="1" applyBorder="1" applyAlignment="1" applyProtection="1">
      <alignment horizontal="left" vertical="top" wrapText="1"/>
    </xf>
    <xf numFmtId="0" fontId="0" fillId="0" borderId="11" xfId="0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horizontal="center" wrapText="1"/>
    </xf>
    <xf numFmtId="2" fontId="0" fillId="0" borderId="1" xfId="0" applyNumberFormat="1" applyFill="1" applyBorder="1" applyAlignment="1" applyProtection="1">
      <alignment wrapText="1"/>
    </xf>
    <xf numFmtId="0" fontId="0" fillId="0" borderId="10" xfId="0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2" fontId="3" fillId="0" borderId="5" xfId="0" applyNumberFormat="1" applyFont="1" applyFill="1" applyBorder="1" applyProtection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8" borderId="0" xfId="0" applyFill="1"/>
    <xf numFmtId="0" fontId="0" fillId="8" borderId="0" xfId="0" applyFill="1" applyAlignment="1">
      <alignment horizontal="center"/>
    </xf>
    <xf numFmtId="0" fontId="0" fillId="0" borderId="0" xfId="0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3" fillId="0" borderId="0" xfId="0" applyFont="1" applyBorder="1" applyProtection="1"/>
    <xf numFmtId="0" fontId="10" fillId="5" borderId="0" xfId="0" applyFont="1" applyFill="1" applyBorder="1" applyProtection="1"/>
    <xf numFmtId="0" fontId="3" fillId="0" borderId="5" xfId="0" applyFont="1" applyBorder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0" fillId="5" borderId="6" xfId="0" applyFont="1" applyFill="1" applyBorder="1" applyProtection="1"/>
    <xf numFmtId="0" fontId="1" fillId="0" borderId="7" xfId="0" applyFont="1" applyBorder="1" applyProtection="1"/>
    <xf numFmtId="0" fontId="1" fillId="0" borderId="8" xfId="0" applyFont="1" applyBorder="1" applyProtection="1"/>
    <xf numFmtId="0" fontId="10" fillId="5" borderId="9" xfId="0" applyFont="1" applyFill="1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11" fillId="5" borderId="1" xfId="0" applyFont="1" applyFill="1" applyBorder="1" applyAlignment="1" applyProtection="1">
      <alignment horizontal="right" wrapText="1"/>
    </xf>
    <xf numFmtId="0" fontId="7" fillId="0" borderId="1" xfId="0" applyFont="1" applyFill="1" applyBorder="1" applyAlignment="1" applyProtection="1">
      <alignment wrapText="1"/>
    </xf>
    <xf numFmtId="0" fontId="12" fillId="5" borderId="1" xfId="0" applyFont="1" applyFill="1" applyBorder="1" applyAlignment="1" applyProtection="1">
      <alignment horizontal="left" vertical="top" wrapText="1"/>
    </xf>
    <xf numFmtId="0" fontId="12" fillId="0" borderId="1" xfId="0" applyFont="1" applyFill="1" applyBorder="1" applyAlignment="1" applyProtection="1">
      <alignment horizontal="left" vertical="top" wrapText="1"/>
    </xf>
    <xf numFmtId="0" fontId="11" fillId="5" borderId="1" xfId="0" applyFont="1" applyFill="1" applyBorder="1" applyAlignment="1" applyProtection="1">
      <alignment wrapText="1"/>
    </xf>
    <xf numFmtId="0" fontId="7" fillId="5" borderId="1" xfId="0" applyFont="1" applyFill="1" applyBorder="1" applyAlignment="1" applyProtection="1">
      <alignment wrapText="1"/>
    </xf>
    <xf numFmtId="0" fontId="8" fillId="5" borderId="1" xfId="0" applyFont="1" applyFill="1" applyBorder="1" applyAlignment="1" applyProtection="1">
      <alignment horizontal="right" vertical="top" wrapText="1"/>
    </xf>
    <xf numFmtId="10" fontId="0" fillId="0" borderId="0" xfId="0" applyNumberFormat="1" applyProtection="1"/>
    <xf numFmtId="0" fontId="8" fillId="0" borderId="1" xfId="0" applyFont="1" applyFill="1" applyBorder="1" applyAlignment="1" applyProtection="1">
      <alignment horizontal="right" vertical="top" wrapText="1"/>
    </xf>
    <xf numFmtId="0" fontId="8" fillId="5" borderId="1" xfId="0" applyFont="1" applyFill="1" applyBorder="1" applyAlignment="1" applyProtection="1">
      <alignment horizontal="right" wrapText="1"/>
    </xf>
    <xf numFmtId="0" fontId="14" fillId="0" borderId="0" xfId="0" applyFont="1"/>
    <xf numFmtId="0" fontId="17" fillId="0" borderId="5" xfId="0" applyFont="1" applyFill="1" applyBorder="1" applyAlignment="1" applyProtection="1">
      <alignment horizontal="centerContinuous" vertical="center"/>
      <protection locked="0"/>
    </xf>
    <xf numFmtId="0" fontId="18" fillId="0" borderId="0" xfId="0" applyFont="1" applyAlignment="1">
      <alignment horizontal="centerContinuous" vertical="center"/>
    </xf>
    <xf numFmtId="0" fontId="14" fillId="0" borderId="0" xfId="0" applyFont="1" applyFill="1"/>
    <xf numFmtId="0" fontId="14" fillId="6" borderId="13" xfId="0" applyFont="1" applyFill="1" applyBorder="1" applyAlignment="1">
      <alignment horizontal="center" vertical="top" wrapText="1"/>
    </xf>
    <xf numFmtId="0" fontId="14" fillId="6" borderId="13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10" fontId="14" fillId="0" borderId="0" xfId="0" applyNumberFormat="1" applyFont="1"/>
    <xf numFmtId="10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13" xfId="0" applyFont="1" applyFill="1" applyBorder="1" applyAlignment="1">
      <alignment horizontal="centerContinuous" vertical="center" wrapText="1"/>
    </xf>
    <xf numFmtId="0" fontId="10" fillId="6" borderId="1" xfId="0" applyFont="1" applyFill="1" applyBorder="1" applyAlignment="1" applyProtection="1">
      <alignment wrapText="1"/>
      <protection locked="0"/>
    </xf>
    <xf numFmtId="10" fontId="16" fillId="0" borderId="14" xfId="0" applyNumberFormat="1" applyFont="1" applyFill="1" applyBorder="1"/>
    <xf numFmtId="0" fontId="16" fillId="6" borderId="14" xfId="0" applyFont="1" applyFill="1" applyBorder="1" applyAlignment="1">
      <alignment horizontal="centerContinuous" vertical="top" wrapText="1"/>
    </xf>
    <xf numFmtId="0" fontId="14" fillId="6" borderId="4" xfId="0" applyFont="1" applyFill="1" applyBorder="1" applyAlignment="1">
      <alignment horizontal="centerContinuous" vertical="top" wrapText="1"/>
    </xf>
    <xf numFmtId="0" fontId="14" fillId="0" borderId="0" xfId="0" applyFont="1" applyFill="1" applyBorder="1" applyAlignment="1">
      <alignment horizontal="centerContinuous" vertical="center" wrapText="1"/>
    </xf>
    <xf numFmtId="10" fontId="3" fillId="0" borderId="1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1"/>
  <sheetViews>
    <sheetView zoomScaleNormal="100" workbookViewId="0"/>
  </sheetViews>
  <sheetFormatPr baseColWidth="10" defaultRowHeight="15" x14ac:dyDescent="0.25"/>
  <cols>
    <col min="1" max="1" width="3.140625" style="77" customWidth="1"/>
    <col min="2" max="2" width="17.28515625" style="77" customWidth="1"/>
    <col min="3" max="9" width="8.7109375" style="77" customWidth="1"/>
    <col min="10" max="11" width="4.7109375" style="77" customWidth="1"/>
    <col min="12" max="13" width="9.7109375" style="77" customWidth="1"/>
    <col min="14" max="14" width="10.42578125" style="77" bestFit="1" customWidth="1"/>
    <col min="15" max="15" width="9.5703125" style="77" customWidth="1"/>
    <col min="16" max="16" width="12.42578125" style="77" bestFit="1" customWidth="1"/>
    <col min="17" max="16384" width="11.42578125" style="77"/>
  </cols>
  <sheetData>
    <row r="2" spans="2:16" ht="15.75" thickBot="1" x14ac:dyDescent="0.3"/>
    <row r="3" spans="2:16" x14ac:dyDescent="0.25">
      <c r="B3" s="78" t="s">
        <v>0</v>
      </c>
      <c r="C3" s="79"/>
      <c r="D3" s="79"/>
      <c r="E3" s="79"/>
      <c r="F3" s="80"/>
      <c r="G3" s="78" t="s">
        <v>10</v>
      </c>
      <c r="H3" s="79"/>
      <c r="I3" s="79"/>
      <c r="J3" s="79"/>
      <c r="K3" s="80"/>
      <c r="L3" s="78"/>
      <c r="M3" s="79"/>
      <c r="N3" s="79"/>
      <c r="O3" s="79"/>
      <c r="P3" s="80"/>
    </row>
    <row r="4" spans="2:16" x14ac:dyDescent="0.25">
      <c r="B4" s="81" t="s">
        <v>1</v>
      </c>
      <c r="C4" s="82"/>
      <c r="D4" s="82"/>
      <c r="E4" s="82"/>
      <c r="F4" s="83"/>
      <c r="G4" s="81"/>
      <c r="H4" s="82"/>
      <c r="I4" s="82"/>
      <c r="J4" s="82"/>
      <c r="K4" s="83"/>
      <c r="L4" s="81" t="s">
        <v>13</v>
      </c>
      <c r="M4" s="82"/>
      <c r="N4" s="82"/>
      <c r="O4" s="82"/>
      <c r="P4" s="83"/>
    </row>
    <row r="5" spans="2:16" ht="18.75" x14ac:dyDescent="0.3">
      <c r="B5" s="81" t="s">
        <v>2</v>
      </c>
      <c r="C5" s="82"/>
      <c r="D5" s="82"/>
      <c r="E5" s="82"/>
      <c r="F5" s="83"/>
      <c r="G5" s="81" t="s">
        <v>11</v>
      </c>
      <c r="H5" s="84">
        <f>F10/2</f>
        <v>136</v>
      </c>
      <c r="I5" s="82"/>
      <c r="J5" s="82"/>
      <c r="K5" s="83"/>
      <c r="L5" s="81"/>
      <c r="M5" s="85">
        <v>5</v>
      </c>
      <c r="N5" s="82"/>
      <c r="O5" s="82"/>
      <c r="P5" s="83"/>
    </row>
    <row r="6" spans="2:16" x14ac:dyDescent="0.25">
      <c r="B6" s="81" t="s">
        <v>3</v>
      </c>
      <c r="C6" s="82"/>
      <c r="D6" s="82"/>
      <c r="E6" s="82"/>
      <c r="F6" s="83"/>
      <c r="G6" s="81"/>
      <c r="H6" s="82"/>
      <c r="I6" s="82"/>
      <c r="J6" s="82"/>
      <c r="K6" s="83"/>
      <c r="L6" s="81"/>
      <c r="M6" s="82"/>
      <c r="N6" s="82"/>
      <c r="O6" s="82"/>
      <c r="P6" s="83"/>
    </row>
    <row r="7" spans="2:16" x14ac:dyDescent="0.25">
      <c r="B7" s="81" t="s">
        <v>4</v>
      </c>
      <c r="C7" s="82"/>
      <c r="D7" s="82" t="s">
        <v>5</v>
      </c>
      <c r="E7" s="82"/>
      <c r="F7" s="83"/>
      <c r="G7" s="81"/>
      <c r="H7" s="82"/>
      <c r="I7" s="82"/>
      <c r="J7" s="82"/>
      <c r="K7" s="83"/>
      <c r="L7" s="81" t="s">
        <v>12</v>
      </c>
      <c r="M7" s="82"/>
      <c r="N7" s="82"/>
      <c r="O7" s="82"/>
      <c r="P7" s="83"/>
    </row>
    <row r="8" spans="2:16" ht="18.75" x14ac:dyDescent="0.3">
      <c r="B8" s="81"/>
      <c r="C8" s="82"/>
      <c r="D8" s="82"/>
      <c r="E8" s="82"/>
      <c r="F8" s="83"/>
      <c r="G8" s="86" t="str">
        <f>IF(F13&lt;H5:H5,"Le quorum n'est pas atteint","Le quorum est atteint")</f>
        <v>Le quorum est atteint</v>
      </c>
      <c r="H8" s="84"/>
      <c r="I8" s="84"/>
      <c r="J8" s="82"/>
      <c r="K8" s="83"/>
      <c r="L8" s="81"/>
      <c r="M8" s="85">
        <v>6</v>
      </c>
      <c r="N8" s="82"/>
      <c r="O8" s="82"/>
      <c r="P8" s="83"/>
    </row>
    <row r="9" spans="2:16" x14ac:dyDescent="0.25">
      <c r="B9" s="81"/>
      <c r="C9" s="82"/>
      <c r="D9" s="82"/>
      <c r="E9" s="82"/>
      <c r="F9" s="83"/>
      <c r="G9" s="81"/>
      <c r="H9" s="82"/>
      <c r="I9" s="82"/>
      <c r="J9" s="82"/>
      <c r="K9" s="83"/>
      <c r="L9" s="81"/>
      <c r="M9" s="82"/>
      <c r="N9" s="82"/>
      <c r="O9" s="82"/>
      <c r="P9" s="83"/>
    </row>
    <row r="10" spans="2:16" ht="18.75" x14ac:dyDescent="0.3">
      <c r="B10" s="87" t="s">
        <v>6</v>
      </c>
      <c r="C10" s="88"/>
      <c r="D10" s="88"/>
      <c r="E10" s="88"/>
      <c r="F10" s="89">
        <v>272</v>
      </c>
      <c r="G10" s="81"/>
      <c r="H10" s="82"/>
      <c r="I10" s="82"/>
      <c r="J10" s="82"/>
      <c r="K10" s="83"/>
      <c r="L10" s="81"/>
      <c r="M10" s="82"/>
      <c r="N10" s="82"/>
      <c r="O10" s="82"/>
      <c r="P10" s="83"/>
    </row>
    <row r="11" spans="2:16" ht="18.75" x14ac:dyDescent="0.3">
      <c r="B11" s="87" t="s">
        <v>7</v>
      </c>
      <c r="C11" s="88"/>
      <c r="D11" s="88"/>
      <c r="E11" s="88"/>
      <c r="F11" s="89">
        <v>242</v>
      </c>
      <c r="G11" s="81"/>
      <c r="H11" s="82"/>
      <c r="I11" s="82"/>
      <c r="J11" s="82"/>
      <c r="K11" s="83"/>
      <c r="L11" s="81" t="s">
        <v>37</v>
      </c>
      <c r="M11" s="82"/>
      <c r="N11" s="82"/>
      <c r="O11" s="82"/>
      <c r="P11" s="83"/>
    </row>
    <row r="12" spans="2:16" ht="18.75" x14ac:dyDescent="0.3">
      <c r="B12" s="87" t="s">
        <v>8</v>
      </c>
      <c r="C12" s="88"/>
      <c r="D12" s="88"/>
      <c r="E12" s="88"/>
      <c r="F12" s="89">
        <v>16</v>
      </c>
      <c r="G12" s="81"/>
      <c r="H12" s="82"/>
      <c r="I12" s="82"/>
      <c r="J12" s="82"/>
      <c r="K12" s="83"/>
      <c r="L12" s="71">
        <f>IF(M8="","",F13/M8)</f>
        <v>37.666666666666664</v>
      </c>
      <c r="M12" s="82"/>
      <c r="N12" s="82"/>
      <c r="O12" s="82"/>
      <c r="P12" s="83"/>
    </row>
    <row r="13" spans="2:16" ht="19.5" thickBot="1" x14ac:dyDescent="0.35">
      <c r="B13" s="90" t="s">
        <v>9</v>
      </c>
      <c r="C13" s="91"/>
      <c r="D13" s="91"/>
      <c r="E13" s="91"/>
      <c r="F13" s="92">
        <v>226</v>
      </c>
      <c r="G13" s="93"/>
      <c r="H13" s="94"/>
      <c r="I13" s="94"/>
      <c r="J13" s="94"/>
      <c r="K13" s="95"/>
      <c r="L13" s="93"/>
      <c r="M13" s="94"/>
      <c r="N13" s="94"/>
      <c r="O13" s="94"/>
      <c r="P13" s="95"/>
    </row>
    <row r="14" spans="2:16" ht="15.75" thickBot="1" x14ac:dyDescent="0.3"/>
    <row r="15" spans="2:16" ht="112.5" customHeight="1" x14ac:dyDescent="0.25">
      <c r="B15" s="12" t="s">
        <v>14</v>
      </c>
      <c r="C15" s="12" t="s">
        <v>15</v>
      </c>
      <c r="D15" s="12" t="s">
        <v>19</v>
      </c>
      <c r="E15" s="12" t="s">
        <v>27</v>
      </c>
      <c r="F15" s="12" t="s">
        <v>16</v>
      </c>
      <c r="G15" s="12" t="s">
        <v>28</v>
      </c>
      <c r="H15" s="12" t="s">
        <v>29</v>
      </c>
      <c r="I15" s="12" t="s">
        <v>17</v>
      </c>
      <c r="J15" s="17" t="s">
        <v>30</v>
      </c>
      <c r="K15" s="18"/>
      <c r="L15" s="13" t="s">
        <v>20</v>
      </c>
      <c r="M15" s="14"/>
      <c r="N15" s="15"/>
      <c r="O15" s="12" t="s">
        <v>44</v>
      </c>
      <c r="P15" s="12" t="s">
        <v>18</v>
      </c>
    </row>
    <row r="16" spans="2:16" ht="15.75" thickBot="1" x14ac:dyDescent="0.3">
      <c r="B16" s="16"/>
      <c r="C16" s="16"/>
      <c r="D16" s="16"/>
      <c r="E16" s="16" t="s">
        <v>32</v>
      </c>
      <c r="F16" s="16"/>
      <c r="G16" s="16" t="s">
        <v>21</v>
      </c>
      <c r="H16" s="16" t="s">
        <v>22</v>
      </c>
      <c r="I16" s="16" t="s">
        <v>23</v>
      </c>
      <c r="J16" s="19" t="s">
        <v>31</v>
      </c>
      <c r="K16" s="20"/>
      <c r="L16" s="16" t="s">
        <v>24</v>
      </c>
      <c r="M16" s="16" t="s">
        <v>25</v>
      </c>
      <c r="N16" s="16" t="s">
        <v>26</v>
      </c>
      <c r="O16" s="16"/>
      <c r="P16" s="16"/>
    </row>
    <row r="17" spans="2:17" ht="36" customHeight="1" thickBot="1" x14ac:dyDescent="0.3">
      <c r="B17" s="96" t="s">
        <v>33</v>
      </c>
      <c r="C17" s="97"/>
      <c r="D17" s="97"/>
      <c r="E17" s="98">
        <v>63</v>
      </c>
      <c r="F17" s="99"/>
      <c r="G17" s="98">
        <v>359</v>
      </c>
      <c r="H17" s="98">
        <v>6</v>
      </c>
      <c r="I17" s="58">
        <v>59.833333333333336</v>
      </c>
      <c r="J17" s="59">
        <v>1</v>
      </c>
      <c r="K17" s="60"/>
      <c r="L17" s="58">
        <v>29.916666666666668</v>
      </c>
      <c r="M17" s="58">
        <v>29.916666666666668</v>
      </c>
      <c r="N17" s="58">
        <v>19.944444444444446</v>
      </c>
      <c r="O17" s="61">
        <v>0.27876106194690264</v>
      </c>
      <c r="P17" s="62">
        <v>2</v>
      </c>
    </row>
    <row r="18" spans="2:17" ht="18" customHeight="1" thickBot="1" x14ac:dyDescent="0.3">
      <c r="B18" s="100" t="s">
        <v>52</v>
      </c>
      <c r="C18" s="101" t="s">
        <v>43</v>
      </c>
      <c r="D18" s="101"/>
      <c r="E18" s="99"/>
      <c r="F18" s="102">
        <v>59</v>
      </c>
      <c r="G18" s="99"/>
      <c r="H18" s="99"/>
      <c r="I18" s="58"/>
      <c r="J18" s="59"/>
      <c r="K18" s="60"/>
      <c r="L18" s="58"/>
      <c r="M18" s="58"/>
      <c r="N18" s="58"/>
      <c r="O18" s="63">
        <v>0.26106194690265488</v>
      </c>
      <c r="P18" s="62" t="s">
        <v>93</v>
      </c>
      <c r="Q18" s="103"/>
    </row>
    <row r="19" spans="2:17" ht="18" customHeight="1" thickBot="1" x14ac:dyDescent="0.3">
      <c r="B19" s="100" t="s">
        <v>53</v>
      </c>
      <c r="C19" s="101" t="s">
        <v>45</v>
      </c>
      <c r="D19" s="101"/>
      <c r="E19" s="99"/>
      <c r="F19" s="102">
        <v>61</v>
      </c>
      <c r="G19" s="99"/>
      <c r="H19" s="99"/>
      <c r="I19" s="58"/>
      <c r="J19" s="59"/>
      <c r="K19" s="60"/>
      <c r="L19" s="58"/>
      <c r="M19" s="58"/>
      <c r="N19" s="58"/>
      <c r="O19" s="63">
        <v>0.26991150442477874</v>
      </c>
      <c r="P19" s="62" t="s">
        <v>93</v>
      </c>
    </row>
    <row r="20" spans="2:17" ht="18" customHeight="1" thickBot="1" x14ac:dyDescent="0.3">
      <c r="B20" s="100" t="s">
        <v>54</v>
      </c>
      <c r="C20" s="101" t="s">
        <v>45</v>
      </c>
      <c r="D20" s="101"/>
      <c r="E20" s="99"/>
      <c r="F20" s="102">
        <v>59</v>
      </c>
      <c r="G20" s="99"/>
      <c r="H20" s="99"/>
      <c r="I20" s="58"/>
      <c r="J20" s="59"/>
      <c r="K20" s="60"/>
      <c r="L20" s="58"/>
      <c r="M20" s="58"/>
      <c r="N20" s="58"/>
      <c r="O20" s="63">
        <v>0.26106194690265488</v>
      </c>
      <c r="P20" s="62" t="s">
        <v>94</v>
      </c>
    </row>
    <row r="21" spans="2:17" ht="18" customHeight="1" thickBot="1" x14ac:dyDescent="0.3">
      <c r="B21" s="100" t="s">
        <v>55</v>
      </c>
      <c r="C21" s="101" t="s">
        <v>45</v>
      </c>
      <c r="D21" s="101"/>
      <c r="E21" s="99"/>
      <c r="F21" s="102">
        <v>60</v>
      </c>
      <c r="G21" s="99"/>
      <c r="H21" s="99"/>
      <c r="I21" s="58"/>
      <c r="J21" s="59"/>
      <c r="K21" s="60"/>
      <c r="L21" s="58"/>
      <c r="M21" s="58"/>
      <c r="N21" s="58"/>
      <c r="O21" s="63">
        <v>0.26548672566371684</v>
      </c>
      <c r="P21" s="62" t="s">
        <v>94</v>
      </c>
    </row>
    <row r="22" spans="2:17" ht="18" customHeight="1" thickBot="1" x14ac:dyDescent="0.3">
      <c r="B22" s="100" t="s">
        <v>56</v>
      </c>
      <c r="C22" s="101" t="s">
        <v>43</v>
      </c>
      <c r="D22" s="101"/>
      <c r="E22" s="99"/>
      <c r="F22" s="102">
        <v>60</v>
      </c>
      <c r="G22" s="99"/>
      <c r="H22" s="99"/>
      <c r="I22" s="58"/>
      <c r="J22" s="59"/>
      <c r="K22" s="60"/>
      <c r="L22" s="58"/>
      <c r="M22" s="58"/>
      <c r="N22" s="58"/>
      <c r="O22" s="63">
        <v>0.26548672566371684</v>
      </c>
      <c r="P22" s="62" t="s">
        <v>94</v>
      </c>
    </row>
    <row r="23" spans="2:17" ht="18" customHeight="1" thickBot="1" x14ac:dyDescent="0.3">
      <c r="B23" s="100" t="s">
        <v>57</v>
      </c>
      <c r="C23" s="101" t="s">
        <v>43</v>
      </c>
      <c r="D23" s="101"/>
      <c r="E23" s="99"/>
      <c r="F23" s="102">
        <v>60</v>
      </c>
      <c r="G23" s="99"/>
      <c r="H23" s="99"/>
      <c r="I23" s="58"/>
      <c r="J23" s="59"/>
      <c r="K23" s="60"/>
      <c r="L23" s="58"/>
      <c r="M23" s="58"/>
      <c r="N23" s="58"/>
      <c r="O23" s="63">
        <v>0.26548672566371684</v>
      </c>
      <c r="P23" s="62" t="s">
        <v>94</v>
      </c>
    </row>
    <row r="24" spans="2:17" ht="36" customHeight="1" thickBot="1" x14ac:dyDescent="0.35">
      <c r="B24" s="96" t="s">
        <v>34</v>
      </c>
      <c r="C24" s="97"/>
      <c r="D24" s="97"/>
      <c r="E24" s="98">
        <v>18</v>
      </c>
      <c r="F24" s="104"/>
      <c r="G24" s="98">
        <v>70</v>
      </c>
      <c r="H24" s="98">
        <v>4</v>
      </c>
      <c r="I24" s="58">
        <v>17.5</v>
      </c>
      <c r="J24" s="59">
        <v>0</v>
      </c>
      <c r="K24" s="64"/>
      <c r="L24" s="58">
        <v>17.5</v>
      </c>
      <c r="M24" s="58">
        <v>17.5</v>
      </c>
      <c r="N24" s="58">
        <v>17.5</v>
      </c>
      <c r="O24" s="61">
        <v>7.9646017699115043E-2</v>
      </c>
      <c r="P24" s="65">
        <v>0</v>
      </c>
    </row>
    <row r="25" spans="2:17" ht="18" customHeight="1" thickBot="1" x14ac:dyDescent="0.3">
      <c r="B25" s="100" t="s">
        <v>58</v>
      </c>
      <c r="C25" s="101" t="s">
        <v>43</v>
      </c>
      <c r="D25" s="101"/>
      <c r="E25" s="99"/>
      <c r="F25" s="102">
        <v>18</v>
      </c>
      <c r="G25" s="99"/>
      <c r="H25" s="99"/>
      <c r="I25" s="58"/>
      <c r="J25" s="59"/>
      <c r="K25" s="64"/>
      <c r="L25" s="58"/>
      <c r="M25" s="58"/>
      <c r="N25" s="58"/>
      <c r="O25" s="63">
        <v>7.9646017699115043E-2</v>
      </c>
      <c r="P25" s="62" t="s">
        <v>94</v>
      </c>
    </row>
    <row r="26" spans="2:17" ht="18" customHeight="1" thickBot="1" x14ac:dyDescent="0.3">
      <c r="B26" s="100" t="s">
        <v>59</v>
      </c>
      <c r="C26" s="101" t="s">
        <v>43</v>
      </c>
      <c r="D26" s="101"/>
      <c r="E26" s="99"/>
      <c r="F26" s="102">
        <v>17</v>
      </c>
      <c r="G26" s="99"/>
      <c r="H26" s="99"/>
      <c r="I26" s="58"/>
      <c r="J26" s="59"/>
      <c r="K26" s="64"/>
      <c r="L26" s="58"/>
      <c r="M26" s="58"/>
      <c r="N26" s="58"/>
      <c r="O26" s="63">
        <v>7.5221238938053103E-2</v>
      </c>
      <c r="P26" s="62" t="s">
        <v>94</v>
      </c>
    </row>
    <row r="27" spans="2:17" ht="18" customHeight="1" thickBot="1" x14ac:dyDescent="0.3">
      <c r="B27" s="100" t="s">
        <v>60</v>
      </c>
      <c r="C27" s="101" t="s">
        <v>43</v>
      </c>
      <c r="D27" s="101"/>
      <c r="E27" s="99"/>
      <c r="F27" s="102">
        <v>17</v>
      </c>
      <c r="G27" s="99"/>
      <c r="H27" s="99"/>
      <c r="I27" s="58"/>
      <c r="J27" s="59"/>
      <c r="K27" s="64"/>
      <c r="L27" s="58"/>
      <c r="M27" s="58"/>
      <c r="N27" s="58"/>
      <c r="O27" s="63">
        <v>7.5221238938053103E-2</v>
      </c>
      <c r="P27" s="62" t="s">
        <v>94</v>
      </c>
    </row>
    <row r="28" spans="2:17" ht="18" customHeight="1" thickBot="1" x14ac:dyDescent="0.3">
      <c r="B28" s="100" t="s">
        <v>61</v>
      </c>
      <c r="C28" s="101" t="s">
        <v>43</v>
      </c>
      <c r="D28" s="101"/>
      <c r="E28" s="99"/>
      <c r="F28" s="102">
        <v>18</v>
      </c>
      <c r="G28" s="99"/>
      <c r="H28" s="99"/>
      <c r="I28" s="58"/>
      <c r="J28" s="59"/>
      <c r="K28" s="64"/>
      <c r="L28" s="58"/>
      <c r="M28" s="58"/>
      <c r="N28" s="58"/>
      <c r="O28" s="63">
        <v>7.9646017699115043E-2</v>
      </c>
      <c r="P28" s="62" t="s">
        <v>94</v>
      </c>
    </row>
    <row r="29" spans="2:17" ht="18" customHeight="1" thickBot="1" x14ac:dyDescent="0.3">
      <c r="B29" s="100"/>
      <c r="C29" s="101"/>
      <c r="D29" s="101"/>
      <c r="E29" s="99"/>
      <c r="F29" s="102"/>
      <c r="G29" s="99"/>
      <c r="H29" s="99"/>
      <c r="I29" s="58"/>
      <c r="J29" s="59"/>
      <c r="K29" s="64"/>
      <c r="L29" s="58"/>
      <c r="M29" s="58"/>
      <c r="N29" s="58"/>
      <c r="O29" s="63" t="s">
        <v>94</v>
      </c>
      <c r="P29" s="62" t="s">
        <v>94</v>
      </c>
    </row>
    <row r="30" spans="2:17" ht="18" customHeight="1" thickBot="1" x14ac:dyDescent="0.3">
      <c r="B30" s="100"/>
      <c r="C30" s="101"/>
      <c r="D30" s="101"/>
      <c r="E30" s="97"/>
      <c r="F30" s="105"/>
      <c r="G30" s="97"/>
      <c r="H30" s="97"/>
      <c r="I30" s="66"/>
      <c r="J30" s="67"/>
      <c r="K30" s="64"/>
      <c r="L30" s="68"/>
      <c r="M30" s="68"/>
      <c r="N30" s="68"/>
      <c r="O30" s="63" t="s">
        <v>94</v>
      </c>
      <c r="P30" s="62" t="s">
        <v>94</v>
      </c>
    </row>
    <row r="31" spans="2:17" ht="36" customHeight="1" thickBot="1" x14ac:dyDescent="0.35">
      <c r="B31" s="96" t="s">
        <v>35</v>
      </c>
      <c r="C31" s="97"/>
      <c r="D31" s="97"/>
      <c r="E31" s="98">
        <v>86</v>
      </c>
      <c r="F31" s="104"/>
      <c r="G31" s="98">
        <v>485</v>
      </c>
      <c r="H31" s="98">
        <v>6</v>
      </c>
      <c r="I31" s="58">
        <v>80.833333333333329</v>
      </c>
      <c r="J31" s="59">
        <v>2</v>
      </c>
      <c r="K31" s="64"/>
      <c r="L31" s="58">
        <v>26.944444444444443</v>
      </c>
      <c r="M31" s="58">
        <v>26.944444444444443</v>
      </c>
      <c r="N31" s="58">
        <v>26.944444444444443</v>
      </c>
      <c r="O31" s="61">
        <v>0.38053097345132741</v>
      </c>
      <c r="P31" s="65">
        <v>3</v>
      </c>
    </row>
    <row r="32" spans="2:17" ht="18" customHeight="1" thickBot="1" x14ac:dyDescent="0.3">
      <c r="B32" s="100" t="s">
        <v>46</v>
      </c>
      <c r="C32" s="101" t="s">
        <v>45</v>
      </c>
      <c r="D32" s="101" t="s">
        <v>73</v>
      </c>
      <c r="E32" s="97"/>
      <c r="F32" s="105">
        <v>84</v>
      </c>
      <c r="G32" s="97"/>
      <c r="H32" s="97"/>
      <c r="I32" s="66"/>
      <c r="J32" s="67"/>
      <c r="K32" s="64"/>
      <c r="L32" s="68"/>
      <c r="M32" s="68"/>
      <c r="N32" s="68"/>
      <c r="O32" s="63">
        <v>0.37168141592920356</v>
      </c>
      <c r="P32" s="62" t="s">
        <v>93</v>
      </c>
    </row>
    <row r="33" spans="2:16" ht="18" customHeight="1" thickBot="1" x14ac:dyDescent="0.3">
      <c r="B33" s="100" t="s">
        <v>48</v>
      </c>
      <c r="C33" s="101" t="s">
        <v>43</v>
      </c>
      <c r="D33" s="101" t="s">
        <v>73</v>
      </c>
      <c r="E33" s="97"/>
      <c r="F33" s="105">
        <v>83</v>
      </c>
      <c r="G33" s="97"/>
      <c r="H33" s="97"/>
      <c r="I33" s="66"/>
      <c r="J33" s="67"/>
      <c r="K33" s="64"/>
      <c r="L33" s="68"/>
      <c r="M33" s="68"/>
      <c r="N33" s="68"/>
      <c r="O33" s="63">
        <v>0.36725663716814161</v>
      </c>
      <c r="P33" s="62" t="s">
        <v>93</v>
      </c>
    </row>
    <row r="34" spans="2:16" ht="18" customHeight="1" thickBot="1" x14ac:dyDescent="0.3">
      <c r="B34" s="100" t="s">
        <v>47</v>
      </c>
      <c r="C34" s="101" t="s">
        <v>45</v>
      </c>
      <c r="D34" s="101" t="s">
        <v>73</v>
      </c>
      <c r="E34" s="97"/>
      <c r="F34" s="105">
        <v>84</v>
      </c>
      <c r="G34" s="97"/>
      <c r="H34" s="97"/>
      <c r="I34" s="66"/>
      <c r="J34" s="67"/>
      <c r="K34" s="64"/>
      <c r="L34" s="68"/>
      <c r="M34" s="68"/>
      <c r="N34" s="68"/>
      <c r="O34" s="63">
        <v>0.37168141592920356</v>
      </c>
      <c r="P34" s="62" t="s">
        <v>93</v>
      </c>
    </row>
    <row r="35" spans="2:16" ht="18" customHeight="1" thickBot="1" x14ac:dyDescent="0.3">
      <c r="B35" s="100" t="s">
        <v>49</v>
      </c>
      <c r="C35" s="101" t="s">
        <v>45</v>
      </c>
      <c r="D35" s="101" t="s">
        <v>73</v>
      </c>
      <c r="E35" s="97"/>
      <c r="F35" s="105">
        <v>80</v>
      </c>
      <c r="G35" s="97"/>
      <c r="H35" s="97"/>
      <c r="I35" s="66"/>
      <c r="J35" s="67"/>
      <c r="K35" s="64"/>
      <c r="L35" s="68"/>
      <c r="M35" s="68"/>
      <c r="N35" s="68"/>
      <c r="O35" s="63">
        <v>0.35398230088495575</v>
      </c>
      <c r="P35" s="62" t="s">
        <v>94</v>
      </c>
    </row>
    <row r="36" spans="2:16" ht="18" customHeight="1" thickBot="1" x14ac:dyDescent="0.3">
      <c r="B36" s="100" t="s">
        <v>50</v>
      </c>
      <c r="C36" s="101" t="s">
        <v>45</v>
      </c>
      <c r="D36" s="101" t="s">
        <v>73</v>
      </c>
      <c r="E36" s="97"/>
      <c r="F36" s="105">
        <v>79</v>
      </c>
      <c r="G36" s="97"/>
      <c r="H36" s="97"/>
      <c r="I36" s="66"/>
      <c r="J36" s="67"/>
      <c r="K36" s="64"/>
      <c r="L36" s="68"/>
      <c r="M36" s="68"/>
      <c r="N36" s="68"/>
      <c r="O36" s="63">
        <v>0.34955752212389379</v>
      </c>
      <c r="P36" s="62" t="s">
        <v>94</v>
      </c>
    </row>
    <row r="37" spans="2:16" ht="18" customHeight="1" thickBot="1" x14ac:dyDescent="0.3">
      <c r="B37" s="100" t="s">
        <v>51</v>
      </c>
      <c r="C37" s="101" t="s">
        <v>45</v>
      </c>
      <c r="D37" s="101" t="s">
        <v>73</v>
      </c>
      <c r="E37" s="97"/>
      <c r="F37" s="105">
        <v>79</v>
      </c>
      <c r="G37" s="97"/>
      <c r="H37" s="97"/>
      <c r="I37" s="66"/>
      <c r="J37" s="67"/>
      <c r="K37" s="64"/>
      <c r="L37" s="68"/>
      <c r="M37" s="68"/>
      <c r="N37" s="68"/>
      <c r="O37" s="63">
        <v>0.34955752212389379</v>
      </c>
      <c r="P37" s="62" t="s">
        <v>94</v>
      </c>
    </row>
    <row r="38" spans="2:16" ht="36" customHeight="1" thickBot="1" x14ac:dyDescent="0.35">
      <c r="B38" s="96" t="s">
        <v>36</v>
      </c>
      <c r="C38" s="97"/>
      <c r="D38" s="97"/>
      <c r="E38" s="98">
        <v>36</v>
      </c>
      <c r="F38" s="102"/>
      <c r="G38" s="98">
        <v>130</v>
      </c>
      <c r="H38" s="98">
        <v>4</v>
      </c>
      <c r="I38" s="58">
        <v>32.5</v>
      </c>
      <c r="J38" s="59">
        <v>0</v>
      </c>
      <c r="K38" s="64"/>
      <c r="L38" s="58">
        <v>32.5</v>
      </c>
      <c r="M38" s="58">
        <v>16.25</v>
      </c>
      <c r="N38" s="58">
        <v>16.25</v>
      </c>
      <c r="O38" s="61">
        <v>0.15929203539823009</v>
      </c>
      <c r="P38" s="65">
        <v>1</v>
      </c>
    </row>
    <row r="39" spans="2:16" ht="18" customHeight="1" thickBot="1" x14ac:dyDescent="0.3">
      <c r="B39" s="100" t="s">
        <v>62</v>
      </c>
      <c r="C39" s="101" t="s">
        <v>43</v>
      </c>
      <c r="D39" s="101" t="s">
        <v>74</v>
      </c>
      <c r="E39" s="97"/>
      <c r="F39" s="105">
        <v>35</v>
      </c>
      <c r="G39" s="97"/>
      <c r="H39" s="97"/>
      <c r="I39" s="66"/>
      <c r="J39" s="67"/>
      <c r="K39" s="64"/>
      <c r="L39" s="68"/>
      <c r="M39" s="68"/>
      <c r="N39" s="68"/>
      <c r="O39" s="63">
        <v>0.15486725663716813</v>
      </c>
      <c r="P39" s="62" t="s">
        <v>93</v>
      </c>
    </row>
    <row r="40" spans="2:16" ht="18" customHeight="1" thickBot="1" x14ac:dyDescent="0.3">
      <c r="B40" s="100" t="s">
        <v>63</v>
      </c>
      <c r="C40" s="101" t="s">
        <v>45</v>
      </c>
      <c r="D40" s="101" t="s">
        <v>74</v>
      </c>
      <c r="E40" s="97"/>
      <c r="F40" s="105">
        <v>34</v>
      </c>
      <c r="G40" s="97"/>
      <c r="H40" s="97"/>
      <c r="I40" s="66"/>
      <c r="J40" s="67"/>
      <c r="K40" s="64"/>
      <c r="L40" s="68"/>
      <c r="M40" s="68"/>
      <c r="N40" s="68"/>
      <c r="O40" s="63">
        <v>0.15044247787610621</v>
      </c>
      <c r="P40" s="62" t="s">
        <v>94</v>
      </c>
    </row>
    <row r="41" spans="2:16" ht="18" customHeight="1" thickBot="1" x14ac:dyDescent="0.3">
      <c r="B41" s="100" t="s">
        <v>64</v>
      </c>
      <c r="C41" s="101" t="s">
        <v>43</v>
      </c>
      <c r="D41" s="101" t="s">
        <v>74</v>
      </c>
      <c r="E41" s="97"/>
      <c r="F41" s="105">
        <v>30</v>
      </c>
      <c r="G41" s="97"/>
      <c r="H41" s="97"/>
      <c r="I41" s="66"/>
      <c r="J41" s="67"/>
      <c r="K41" s="64"/>
      <c r="L41" s="68"/>
      <c r="M41" s="68"/>
      <c r="N41" s="68"/>
      <c r="O41" s="63">
        <v>0.13274336283185842</v>
      </c>
      <c r="P41" s="62" t="s">
        <v>94</v>
      </c>
    </row>
    <row r="42" spans="2:16" ht="18" customHeight="1" thickBot="1" x14ac:dyDescent="0.3">
      <c r="B42" s="100" t="s">
        <v>65</v>
      </c>
      <c r="C42" s="101" t="s">
        <v>45</v>
      </c>
      <c r="D42" s="101" t="s">
        <v>74</v>
      </c>
      <c r="E42" s="97"/>
      <c r="F42" s="105">
        <v>31</v>
      </c>
      <c r="G42" s="97"/>
      <c r="H42" s="97"/>
      <c r="I42" s="66"/>
      <c r="J42" s="67"/>
      <c r="K42" s="64"/>
      <c r="L42" s="68"/>
      <c r="M42" s="68"/>
      <c r="N42" s="68"/>
      <c r="O42" s="63">
        <v>0.13716814159292035</v>
      </c>
      <c r="P42" s="62" t="s">
        <v>94</v>
      </c>
    </row>
    <row r="43" spans="2:16" ht="18" customHeight="1" thickBot="1" x14ac:dyDescent="0.3">
      <c r="B43" s="100"/>
      <c r="C43" s="101"/>
      <c r="D43" s="101"/>
      <c r="E43" s="97"/>
      <c r="F43" s="105"/>
      <c r="G43" s="97"/>
      <c r="H43" s="97"/>
      <c r="I43" s="66"/>
      <c r="J43" s="67"/>
      <c r="K43" s="64"/>
      <c r="L43" s="68"/>
      <c r="M43" s="68"/>
      <c r="N43" s="68"/>
      <c r="O43" s="63" t="s">
        <v>94</v>
      </c>
      <c r="P43" s="62" t="s">
        <v>94</v>
      </c>
    </row>
    <row r="44" spans="2:16" ht="18" customHeight="1" thickBot="1" x14ac:dyDescent="0.3">
      <c r="B44" s="100"/>
      <c r="C44" s="101"/>
      <c r="D44" s="101"/>
      <c r="E44" s="97"/>
      <c r="F44" s="105"/>
      <c r="G44" s="97"/>
      <c r="H44" s="97"/>
      <c r="I44" s="66"/>
      <c r="J44" s="67"/>
      <c r="K44" s="64"/>
      <c r="L44" s="68"/>
      <c r="M44" s="68"/>
      <c r="N44" s="68"/>
      <c r="O44" s="63" t="s">
        <v>94</v>
      </c>
      <c r="P44" s="62" t="s">
        <v>94</v>
      </c>
    </row>
    <row r="45" spans="2:16" ht="36" customHeight="1" thickBot="1" x14ac:dyDescent="0.35">
      <c r="B45" s="96" t="s">
        <v>38</v>
      </c>
      <c r="C45" s="99"/>
      <c r="D45" s="99"/>
      <c r="E45" s="98">
        <v>23</v>
      </c>
      <c r="F45" s="104"/>
      <c r="G45" s="98">
        <v>89</v>
      </c>
      <c r="H45" s="98">
        <v>4</v>
      </c>
      <c r="I45" s="58">
        <v>22.25</v>
      </c>
      <c r="J45" s="69">
        <v>0</v>
      </c>
      <c r="K45" s="64"/>
      <c r="L45" s="70">
        <v>22.25</v>
      </c>
      <c r="M45" s="58">
        <v>22.25</v>
      </c>
      <c r="N45" s="58">
        <v>22.25</v>
      </c>
      <c r="O45" s="61">
        <v>0.10176991150442478</v>
      </c>
      <c r="P45" s="65">
        <v>0</v>
      </c>
    </row>
    <row r="46" spans="2:16" ht="18" customHeight="1" thickBot="1" x14ac:dyDescent="0.3">
      <c r="B46" s="100" t="s">
        <v>50</v>
      </c>
      <c r="C46" s="101" t="s">
        <v>45</v>
      </c>
      <c r="D46" s="101" t="s">
        <v>75</v>
      </c>
      <c r="E46" s="97"/>
      <c r="F46" s="105">
        <v>23</v>
      </c>
      <c r="G46" s="97"/>
      <c r="H46" s="97"/>
      <c r="I46" s="68"/>
      <c r="J46" s="67"/>
      <c r="K46" s="64"/>
      <c r="L46" s="68"/>
      <c r="M46" s="68"/>
      <c r="N46" s="68"/>
      <c r="O46" s="63">
        <v>0.10176991150442478</v>
      </c>
      <c r="P46" s="62" t="s">
        <v>94</v>
      </c>
    </row>
    <row r="47" spans="2:16" ht="18" customHeight="1" thickBot="1" x14ac:dyDescent="0.3">
      <c r="B47" s="100" t="s">
        <v>66</v>
      </c>
      <c r="C47" s="101" t="s">
        <v>45</v>
      </c>
      <c r="D47" s="101" t="s">
        <v>75</v>
      </c>
      <c r="E47" s="97"/>
      <c r="F47" s="105">
        <v>21</v>
      </c>
      <c r="G47" s="97"/>
      <c r="H47" s="97"/>
      <c r="I47" s="68"/>
      <c r="J47" s="67"/>
      <c r="K47" s="64"/>
      <c r="L47" s="68"/>
      <c r="M47" s="68"/>
      <c r="N47" s="68"/>
      <c r="O47" s="63">
        <v>9.2920353982300891E-2</v>
      </c>
      <c r="P47" s="62" t="s">
        <v>94</v>
      </c>
    </row>
    <row r="48" spans="2:16" ht="18" customHeight="1" thickBot="1" x14ac:dyDescent="0.3">
      <c r="B48" s="100" t="s">
        <v>67</v>
      </c>
      <c r="C48" s="101" t="s">
        <v>45</v>
      </c>
      <c r="D48" s="101" t="s">
        <v>75</v>
      </c>
      <c r="E48" s="97"/>
      <c r="F48" s="105">
        <v>22</v>
      </c>
      <c r="G48" s="97"/>
      <c r="H48" s="97"/>
      <c r="I48" s="68"/>
      <c r="J48" s="67"/>
      <c r="K48" s="64"/>
      <c r="L48" s="68"/>
      <c r="M48" s="68"/>
      <c r="N48" s="68"/>
      <c r="O48" s="63">
        <v>9.7345132743362831E-2</v>
      </c>
      <c r="P48" s="62" t="s">
        <v>94</v>
      </c>
    </row>
    <row r="49" spans="2:16" ht="18" customHeight="1" thickBot="1" x14ac:dyDescent="0.3">
      <c r="B49" s="100" t="s">
        <v>68</v>
      </c>
      <c r="C49" s="101" t="s">
        <v>43</v>
      </c>
      <c r="D49" s="101" t="s">
        <v>75</v>
      </c>
      <c r="E49" s="97"/>
      <c r="F49" s="105">
        <v>23</v>
      </c>
      <c r="G49" s="97"/>
      <c r="H49" s="97"/>
      <c r="I49" s="68"/>
      <c r="J49" s="67"/>
      <c r="K49" s="64"/>
      <c r="L49" s="68"/>
      <c r="M49" s="68"/>
      <c r="N49" s="68"/>
      <c r="O49" s="63">
        <v>0.10176991150442478</v>
      </c>
      <c r="P49" s="62" t="s">
        <v>94</v>
      </c>
    </row>
    <row r="50" spans="2:16" ht="18" customHeight="1" thickBot="1" x14ac:dyDescent="0.3">
      <c r="B50" s="100"/>
      <c r="C50" s="101"/>
      <c r="D50" s="101"/>
      <c r="E50" s="97"/>
      <c r="F50" s="105"/>
      <c r="G50" s="97"/>
      <c r="H50" s="97"/>
      <c r="I50" s="68"/>
      <c r="J50" s="67"/>
      <c r="K50" s="64"/>
      <c r="L50" s="68"/>
      <c r="M50" s="68"/>
      <c r="N50" s="68"/>
      <c r="O50" s="63" t="s">
        <v>94</v>
      </c>
      <c r="P50" s="62" t="s">
        <v>94</v>
      </c>
    </row>
    <row r="51" spans="2:16" ht="18" customHeight="1" thickBot="1" x14ac:dyDescent="0.3">
      <c r="B51" s="100"/>
      <c r="C51" s="101"/>
      <c r="D51" s="101"/>
      <c r="E51" s="97"/>
      <c r="F51" s="105"/>
      <c r="G51" s="97"/>
      <c r="H51" s="97"/>
      <c r="I51" s="68"/>
      <c r="J51" s="67"/>
      <c r="K51" s="64"/>
      <c r="L51" s="68"/>
      <c r="M51" s="68"/>
      <c r="N51" s="68"/>
      <c r="O51" s="63" t="s">
        <v>94</v>
      </c>
      <c r="P51" s="62" t="s">
        <v>94</v>
      </c>
    </row>
  </sheetData>
  <sheetProtection selectLockedCells="1"/>
  <pageMargins left="0.11811023622047245" right="0.11811023622047245" top="0.15748031496062992" bottom="0.15748031496062992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1"/>
  <sheetViews>
    <sheetView tabSelected="1" zoomScaleNormal="100" workbookViewId="0">
      <selection activeCell="P23" sqref="P23"/>
    </sheetView>
  </sheetViews>
  <sheetFormatPr baseColWidth="10" defaultRowHeight="15" x14ac:dyDescent="0.25"/>
  <cols>
    <col min="1" max="1" width="3.140625" customWidth="1"/>
    <col min="2" max="2" width="17.28515625" customWidth="1"/>
    <col min="3" max="9" width="8.7109375" customWidth="1"/>
    <col min="10" max="11" width="4.7109375" customWidth="1"/>
    <col min="12" max="13" width="9.7109375" customWidth="1"/>
    <col min="14" max="14" width="10.42578125" bestFit="1" customWidth="1"/>
    <col min="15" max="15" width="9.5703125" customWidth="1"/>
    <col min="16" max="16" width="12.42578125" bestFit="1" customWidth="1"/>
  </cols>
  <sheetData>
    <row r="2" spans="2:16" ht="15.75" thickBot="1" x14ac:dyDescent="0.3"/>
    <row r="3" spans="2:16" x14ac:dyDescent="0.25">
      <c r="B3" s="35" t="s">
        <v>0</v>
      </c>
      <c r="C3" s="36"/>
      <c r="D3" s="36"/>
      <c r="E3" s="36"/>
      <c r="F3" s="37"/>
      <c r="G3" s="1" t="s">
        <v>10</v>
      </c>
      <c r="H3" s="2"/>
      <c r="I3" s="2"/>
      <c r="J3" s="2"/>
      <c r="K3" s="3"/>
      <c r="L3" s="35"/>
      <c r="M3" s="36"/>
      <c r="N3" s="36"/>
      <c r="O3" s="36"/>
      <c r="P3" s="37"/>
    </row>
    <row r="4" spans="2:16" x14ac:dyDescent="0.25">
      <c r="B4" s="38" t="s">
        <v>1</v>
      </c>
      <c r="C4" s="39"/>
      <c r="D4" s="39"/>
      <c r="E4" s="39"/>
      <c r="F4" s="40"/>
      <c r="G4" s="4"/>
      <c r="H4" s="5"/>
      <c r="I4" s="5"/>
      <c r="J4" s="5"/>
      <c r="K4" s="6"/>
      <c r="L4" s="38" t="s">
        <v>13</v>
      </c>
      <c r="M4" s="39"/>
      <c r="N4" s="39"/>
      <c r="O4" s="39"/>
      <c r="P4" s="40"/>
    </row>
    <row r="5" spans="2:16" ht="18.75" x14ac:dyDescent="0.3">
      <c r="B5" s="38" t="s">
        <v>2</v>
      </c>
      <c r="C5" s="39"/>
      <c r="D5" s="39"/>
      <c r="E5" s="39"/>
      <c r="F5" s="40"/>
      <c r="G5" s="4" t="s">
        <v>11</v>
      </c>
      <c r="H5" s="7">
        <f>F10/2</f>
        <v>0</v>
      </c>
      <c r="I5" s="5"/>
      <c r="J5" s="5"/>
      <c r="K5" s="6"/>
      <c r="L5" s="38"/>
      <c r="M5" s="57"/>
      <c r="N5" s="39"/>
      <c r="O5" s="39"/>
      <c r="P5" s="40"/>
    </row>
    <row r="6" spans="2:16" x14ac:dyDescent="0.25">
      <c r="B6" s="38" t="s">
        <v>3</v>
      </c>
      <c r="C6" s="39"/>
      <c r="D6" s="39"/>
      <c r="E6" s="39"/>
      <c r="F6" s="40"/>
      <c r="G6" s="4"/>
      <c r="H6" s="5"/>
      <c r="I6" s="5"/>
      <c r="J6" s="5"/>
      <c r="K6" s="6"/>
      <c r="L6" s="38"/>
      <c r="M6" s="39"/>
      <c r="N6" s="39"/>
      <c r="O6" s="39"/>
      <c r="P6" s="40"/>
    </row>
    <row r="7" spans="2:16" x14ac:dyDescent="0.25">
      <c r="B7" s="38" t="s">
        <v>4</v>
      </c>
      <c r="C7" s="39"/>
      <c r="D7" s="39" t="s">
        <v>5</v>
      </c>
      <c r="E7" s="39"/>
      <c r="F7" s="40"/>
      <c r="G7" s="4"/>
      <c r="H7" s="5"/>
      <c r="I7" s="5"/>
      <c r="J7" s="5"/>
      <c r="K7" s="6"/>
      <c r="L7" s="38" t="s">
        <v>12</v>
      </c>
      <c r="M7" s="39"/>
      <c r="N7" s="39"/>
      <c r="O7" s="39"/>
      <c r="P7" s="40"/>
    </row>
    <row r="8" spans="2:16" ht="18.75" x14ac:dyDescent="0.3">
      <c r="B8" s="38"/>
      <c r="C8" s="39"/>
      <c r="D8" s="39"/>
      <c r="E8" s="39"/>
      <c r="F8" s="40"/>
      <c r="G8" s="8" t="str">
        <f>IF(F13&lt;H5:H5,"Le quorum n'est pas atteint","Le quorum est atteint")</f>
        <v>Le quorum est atteint</v>
      </c>
      <c r="H8" s="7"/>
      <c r="I8" s="7"/>
      <c r="J8" s="5"/>
      <c r="K8" s="6"/>
      <c r="L8" s="38"/>
      <c r="M8" s="57"/>
      <c r="N8" s="39"/>
      <c r="O8" s="39"/>
      <c r="P8" s="40"/>
    </row>
    <row r="9" spans="2:16" x14ac:dyDescent="0.25">
      <c r="B9" s="38"/>
      <c r="C9" s="39"/>
      <c r="D9" s="39"/>
      <c r="E9" s="39"/>
      <c r="F9" s="40"/>
      <c r="G9" s="4"/>
      <c r="H9" s="5"/>
      <c r="I9" s="5"/>
      <c r="J9" s="5"/>
      <c r="K9" s="6"/>
      <c r="L9" s="38"/>
      <c r="M9" s="39"/>
      <c r="N9" s="39"/>
      <c r="O9" s="39"/>
      <c r="P9" s="40"/>
    </row>
    <row r="10" spans="2:16" ht="18.75" x14ac:dyDescent="0.3">
      <c r="B10" s="41" t="s">
        <v>6</v>
      </c>
      <c r="C10" s="42"/>
      <c r="D10" s="42"/>
      <c r="E10" s="42"/>
      <c r="F10" s="55"/>
      <c r="G10" s="4"/>
      <c r="H10" s="5"/>
      <c r="I10" s="5"/>
      <c r="J10" s="5"/>
      <c r="K10" s="6"/>
      <c r="L10" s="38"/>
      <c r="M10" s="39"/>
      <c r="N10" s="39"/>
      <c r="O10" s="39"/>
      <c r="P10" s="40"/>
    </row>
    <row r="11" spans="2:16" ht="18.75" x14ac:dyDescent="0.3">
      <c r="B11" s="41" t="s">
        <v>7</v>
      </c>
      <c r="C11" s="42"/>
      <c r="D11" s="42"/>
      <c r="E11" s="42"/>
      <c r="F11" s="55"/>
      <c r="G11" s="4"/>
      <c r="H11" s="5"/>
      <c r="I11" s="5"/>
      <c r="J11" s="5"/>
      <c r="K11" s="6"/>
      <c r="L11" s="4" t="s">
        <v>37</v>
      </c>
      <c r="M11" s="5"/>
      <c r="N11" s="5"/>
      <c r="O11" s="5"/>
      <c r="P11" s="6"/>
    </row>
    <row r="12" spans="2:16" ht="18.75" x14ac:dyDescent="0.3">
      <c r="B12" s="41" t="s">
        <v>8</v>
      </c>
      <c r="C12" s="42"/>
      <c r="D12" s="42"/>
      <c r="E12" s="42"/>
      <c r="F12" s="55"/>
      <c r="G12" s="4"/>
      <c r="H12" s="5"/>
      <c r="I12" s="5"/>
      <c r="J12" s="5"/>
      <c r="K12" s="6"/>
      <c r="L12" s="71" t="str">
        <f>IF(M8="","",F13/M8)</f>
        <v/>
      </c>
      <c r="M12" s="5"/>
      <c r="N12" s="5"/>
      <c r="O12" s="5"/>
      <c r="P12" s="6"/>
    </row>
    <row r="13" spans="2:16" ht="19.5" thickBot="1" x14ac:dyDescent="0.35">
      <c r="B13" s="43" t="s">
        <v>9</v>
      </c>
      <c r="C13" s="44"/>
      <c r="D13" s="44"/>
      <c r="E13" s="44"/>
      <c r="F13" s="56"/>
      <c r="G13" s="9"/>
      <c r="H13" s="10"/>
      <c r="I13" s="10"/>
      <c r="J13" s="10"/>
      <c r="K13" s="11"/>
      <c r="L13" s="9"/>
      <c r="M13" s="10"/>
      <c r="N13" s="10"/>
      <c r="O13" s="10"/>
      <c r="P13" s="11"/>
    </row>
    <row r="14" spans="2:16" ht="41.25" customHeight="1" thickBot="1" x14ac:dyDescent="0.3">
      <c r="B14" s="107" t="s">
        <v>95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</row>
    <row r="15" spans="2:16" ht="112.5" customHeight="1" x14ac:dyDescent="0.25">
      <c r="B15" s="12" t="s">
        <v>14</v>
      </c>
      <c r="C15" s="12" t="s">
        <v>15</v>
      </c>
      <c r="D15" s="12" t="s">
        <v>19</v>
      </c>
      <c r="E15" s="12" t="s">
        <v>27</v>
      </c>
      <c r="F15" s="12" t="s">
        <v>16</v>
      </c>
      <c r="G15" s="12" t="s">
        <v>28</v>
      </c>
      <c r="H15" s="12" t="s">
        <v>29</v>
      </c>
      <c r="I15" s="12" t="s">
        <v>17</v>
      </c>
      <c r="J15" s="17" t="s">
        <v>30</v>
      </c>
      <c r="K15" s="18"/>
      <c r="L15" s="13" t="s">
        <v>20</v>
      </c>
      <c r="M15" s="14"/>
      <c r="N15" s="15"/>
      <c r="O15" s="12" t="s">
        <v>44</v>
      </c>
      <c r="P15" s="12" t="s">
        <v>18</v>
      </c>
    </row>
    <row r="16" spans="2:16" ht="15.75" thickBot="1" x14ac:dyDescent="0.3">
      <c r="B16" s="16"/>
      <c r="C16" s="16"/>
      <c r="D16" s="16"/>
      <c r="E16" s="16" t="s">
        <v>32</v>
      </c>
      <c r="F16" s="16"/>
      <c r="G16" s="16" t="s">
        <v>21</v>
      </c>
      <c r="H16" s="16" t="s">
        <v>22</v>
      </c>
      <c r="I16" s="16" t="s">
        <v>23</v>
      </c>
      <c r="J16" s="19" t="s">
        <v>31</v>
      </c>
      <c r="K16" s="20"/>
      <c r="L16" s="16" t="s">
        <v>24</v>
      </c>
      <c r="M16" s="16" t="s">
        <v>25</v>
      </c>
      <c r="N16" s="16" t="s">
        <v>26</v>
      </c>
      <c r="O16" s="16"/>
      <c r="P16" s="16"/>
    </row>
    <row r="17" spans="2:17" ht="36" customHeight="1" thickBot="1" x14ac:dyDescent="0.3">
      <c r="B17" s="96" t="s">
        <v>92</v>
      </c>
      <c r="C17" s="97"/>
      <c r="D17" s="97"/>
      <c r="E17" s="98"/>
      <c r="F17" s="99"/>
      <c r="G17" s="98"/>
      <c r="H17" s="98"/>
      <c r="I17" s="58" t="str">
        <f>IF(H17="","",G17/H17)</f>
        <v/>
      </c>
      <c r="J17" s="59" t="str">
        <f>IF(E17="","",ROUNDDOWN('Saisie Interdite - PV'!C4,0))</f>
        <v/>
      </c>
      <c r="K17" s="60"/>
      <c r="L17" s="58" t="str">
        <f>IF(E17="","",IF(SUM(J17:J51)&gt;=M8,"",I17/(J17+1)))</f>
        <v/>
      </c>
      <c r="M17" s="58" t="str">
        <f>IF(E17="","",IF(SUM('Saisie Interdite - PV'!$E$3:$E$7,'Saisie Interdite - PV'!$G$3:$G$7)='Procès Verbal'!M8,"",I17/(J17+'Saisie Interdite - PV'!G3+'Saisie Interdite - PV'!H3)))</f>
        <v/>
      </c>
      <c r="N17" s="58" t="str">
        <f>IF(SUM('Saisie Interdite - PV'!E3:E7,'Saisie Interdite - PV'!G3:G7,'Saisie Interdite - PV'!J3:J7)='Procès Verbal'!M8,"",IF(E17="","",I17/(J17+'Saisie Interdite - PV'!G3+'Saisie Interdite - PV'!J3+'Saisie Interdite - PV'!K3)))</f>
        <v/>
      </c>
      <c r="O17" s="61" t="str">
        <f>IF(E17="","",E17/$F$13)</f>
        <v/>
      </c>
      <c r="P17" s="62">
        <f>IF(E17="",0,SUM('Saisie Interdite - PV'!E3,'Saisie Interdite - PV'!G3,'Saisie Interdite - PV'!J3,'Saisie Interdite - PV'!M3))</f>
        <v>0</v>
      </c>
    </row>
    <row r="18" spans="2:17" ht="18" customHeight="1" thickBot="1" x14ac:dyDescent="0.3">
      <c r="B18" s="100" t="s">
        <v>86</v>
      </c>
      <c r="C18" s="101"/>
      <c r="D18" s="101"/>
      <c r="E18" s="99"/>
      <c r="F18" s="102"/>
      <c r="G18" s="99"/>
      <c r="H18" s="99"/>
      <c r="I18" s="58"/>
      <c r="J18" s="59"/>
      <c r="K18" s="60"/>
      <c r="L18" s="58"/>
      <c r="M18" s="58"/>
      <c r="N18" s="58"/>
      <c r="O18" s="63" t="str">
        <f>IF(F18="","",F18/$F$13)</f>
        <v/>
      </c>
      <c r="P18" s="62" t="str">
        <f>IF('Saisie Interdite - PV'!N13="",'Saisie Interdite - PV'!Q13,'Saisie Interdite - PV'!N13)</f>
        <v/>
      </c>
      <c r="Q18" s="34"/>
    </row>
    <row r="19" spans="2:17" ht="18" customHeight="1" thickBot="1" x14ac:dyDescent="0.3">
      <c r="B19" s="100" t="s">
        <v>87</v>
      </c>
      <c r="C19" s="101"/>
      <c r="D19" s="101"/>
      <c r="E19" s="99"/>
      <c r="F19" s="102"/>
      <c r="G19" s="99"/>
      <c r="H19" s="99"/>
      <c r="I19" s="58"/>
      <c r="J19" s="59"/>
      <c r="K19" s="60"/>
      <c r="L19" s="58"/>
      <c r="M19" s="58"/>
      <c r="N19" s="58"/>
      <c r="O19" s="63" t="str">
        <f t="shared" ref="O19:O23" si="0">IF(F19="","",F19/$F$13)</f>
        <v/>
      </c>
      <c r="P19" s="62" t="str">
        <f>IF('Saisie Interdite - PV'!N14="",'Saisie Interdite - PV'!Q14,'Saisie Interdite - PV'!N14)</f>
        <v/>
      </c>
    </row>
    <row r="20" spans="2:17" ht="18" customHeight="1" thickBot="1" x14ac:dyDescent="0.3">
      <c r="B20" s="100" t="s">
        <v>88</v>
      </c>
      <c r="C20" s="101"/>
      <c r="D20" s="101"/>
      <c r="E20" s="99"/>
      <c r="F20" s="102"/>
      <c r="G20" s="99"/>
      <c r="H20" s="99"/>
      <c r="I20" s="58"/>
      <c r="J20" s="59"/>
      <c r="K20" s="60"/>
      <c r="L20" s="58"/>
      <c r="M20" s="58"/>
      <c r="N20" s="58"/>
      <c r="O20" s="63" t="str">
        <f t="shared" si="0"/>
        <v/>
      </c>
      <c r="P20" s="62" t="str">
        <f>IF('Saisie Interdite - PV'!N15="",'Saisie Interdite - PV'!Q15,'Saisie Interdite - PV'!N15)</f>
        <v/>
      </c>
    </row>
    <row r="21" spans="2:17" ht="18" customHeight="1" thickBot="1" x14ac:dyDescent="0.3">
      <c r="B21" s="100" t="s">
        <v>89</v>
      </c>
      <c r="C21" s="101"/>
      <c r="D21" s="101"/>
      <c r="E21" s="99"/>
      <c r="F21" s="102"/>
      <c r="G21" s="99"/>
      <c r="H21" s="99"/>
      <c r="I21" s="58"/>
      <c r="J21" s="59"/>
      <c r="K21" s="60"/>
      <c r="L21" s="58"/>
      <c r="M21" s="58"/>
      <c r="N21" s="58"/>
      <c r="O21" s="63" t="str">
        <f t="shared" si="0"/>
        <v/>
      </c>
      <c r="P21" s="62" t="str">
        <f>IF('Saisie Interdite - PV'!N16="",'Saisie Interdite - PV'!Q16,'Saisie Interdite - PV'!N16)</f>
        <v/>
      </c>
    </row>
    <row r="22" spans="2:17" ht="18" customHeight="1" thickBot="1" x14ac:dyDescent="0.3">
      <c r="B22" s="100" t="s">
        <v>90</v>
      </c>
      <c r="C22" s="101"/>
      <c r="D22" s="101"/>
      <c r="E22" s="99"/>
      <c r="F22" s="102"/>
      <c r="G22" s="99"/>
      <c r="H22" s="99"/>
      <c r="I22" s="58"/>
      <c r="J22" s="59"/>
      <c r="K22" s="60"/>
      <c r="L22" s="58"/>
      <c r="M22" s="58"/>
      <c r="N22" s="58"/>
      <c r="O22" s="63" t="str">
        <f t="shared" si="0"/>
        <v/>
      </c>
      <c r="P22" s="62" t="str">
        <f>IF('Saisie Interdite - PV'!N17="",'Saisie Interdite - PV'!Q17,'Saisie Interdite - PV'!N17)</f>
        <v/>
      </c>
    </row>
    <row r="23" spans="2:17" ht="18" customHeight="1" thickBot="1" x14ac:dyDescent="0.3">
      <c r="B23" s="100" t="s">
        <v>91</v>
      </c>
      <c r="C23" s="101"/>
      <c r="D23" s="101"/>
      <c r="E23" s="99"/>
      <c r="F23" s="102"/>
      <c r="G23" s="99"/>
      <c r="H23" s="99"/>
      <c r="I23" s="58"/>
      <c r="J23" s="59"/>
      <c r="K23" s="60"/>
      <c r="L23" s="58"/>
      <c r="M23" s="58"/>
      <c r="N23" s="58"/>
      <c r="O23" s="63" t="str">
        <f t="shared" si="0"/>
        <v/>
      </c>
      <c r="P23" s="62" t="str">
        <f>IF('Saisie Interdite - PV'!N18="",'Saisie Interdite - PV'!Q18,'Saisie Interdite - PV'!N18)</f>
        <v/>
      </c>
    </row>
    <row r="24" spans="2:17" ht="36" customHeight="1" thickBot="1" x14ac:dyDescent="0.35">
      <c r="B24" s="96" t="s">
        <v>69</v>
      </c>
      <c r="C24" s="97"/>
      <c r="D24" s="97"/>
      <c r="E24" s="98"/>
      <c r="F24" s="104"/>
      <c r="G24" s="98"/>
      <c r="H24" s="98"/>
      <c r="I24" s="58" t="str">
        <f>IF(H24="","",G24/H24)</f>
        <v/>
      </c>
      <c r="J24" s="59" t="str">
        <f>IF(E24="","",ROUNDDOWN('Saisie Interdite - PV'!C5,0))</f>
        <v/>
      </c>
      <c r="K24" s="64"/>
      <c r="L24" s="58" t="str">
        <f>IF(E24="","",IF(SUM(J17:J51)&gt;=M8,"",I24/(J24+1)))</f>
        <v/>
      </c>
      <c r="M24" s="58" t="str">
        <f>IF(E24="","",IF(SUM('Saisie Interdite - PV'!$E$3:$E$7,'Saisie Interdite - PV'!$G$3:$G$7)='Procès Verbal'!M15,"",I24/(J24+'Saisie Interdite - PV'!G4+'Saisie Interdite - PV'!H4)))</f>
        <v/>
      </c>
      <c r="N24" s="58" t="str">
        <f>IF(SUM('Saisie Interdite - PV'!E3:E7,'Saisie Interdite - PV'!G3:G7,'Saisie Interdite - PV'!J3:J7)='Procès Verbal'!M8,"",I24/(J24+'Saisie Interdite - PV'!G4+'Saisie Interdite - PV'!J4+'Saisie Interdite - PV'!K4))</f>
        <v/>
      </c>
      <c r="O24" s="61" t="str">
        <f>IF(E24="","",E24/$F$13)</f>
        <v/>
      </c>
      <c r="P24" s="65">
        <f>IF(E24="",0,SUM('Saisie Interdite - PV'!E4,'Saisie Interdite - PV'!G4,'Saisie Interdite - PV'!J4,'Saisie Interdite - PV'!M4))</f>
        <v>0</v>
      </c>
    </row>
    <row r="25" spans="2:17" ht="18" customHeight="1" thickBot="1" x14ac:dyDescent="0.3">
      <c r="B25" s="100" t="s">
        <v>86</v>
      </c>
      <c r="C25" s="101"/>
      <c r="D25" s="101"/>
      <c r="E25" s="99"/>
      <c r="F25" s="102"/>
      <c r="G25" s="99"/>
      <c r="H25" s="99"/>
      <c r="I25" s="58"/>
      <c r="J25" s="59"/>
      <c r="K25" s="64"/>
      <c r="L25" s="58"/>
      <c r="M25" s="58"/>
      <c r="N25" s="58"/>
      <c r="O25" s="63" t="str">
        <f t="shared" ref="O25:O30" si="1">IF(F25="","",F25/$F$13)</f>
        <v/>
      </c>
      <c r="P25" s="62" t="str">
        <f>IF('Saisie Interdite - PV'!N20="",'Saisie Interdite - PV'!Q20,'Saisie Interdite - PV'!N20)</f>
        <v/>
      </c>
    </row>
    <row r="26" spans="2:17" ht="18" customHeight="1" thickBot="1" x14ac:dyDescent="0.3">
      <c r="B26" s="100" t="s">
        <v>87</v>
      </c>
      <c r="C26" s="101"/>
      <c r="D26" s="101"/>
      <c r="E26" s="99"/>
      <c r="F26" s="102"/>
      <c r="G26" s="99"/>
      <c r="H26" s="99"/>
      <c r="I26" s="58"/>
      <c r="J26" s="59"/>
      <c r="K26" s="64"/>
      <c r="L26" s="58"/>
      <c r="M26" s="58"/>
      <c r="N26" s="58"/>
      <c r="O26" s="63" t="str">
        <f t="shared" si="1"/>
        <v/>
      </c>
      <c r="P26" s="62" t="str">
        <f>IF('Saisie Interdite - PV'!N21="",'Saisie Interdite - PV'!Q21,'Saisie Interdite - PV'!N21)</f>
        <v/>
      </c>
    </row>
    <row r="27" spans="2:17" ht="18" customHeight="1" thickBot="1" x14ac:dyDescent="0.3">
      <c r="B27" s="100" t="s">
        <v>88</v>
      </c>
      <c r="C27" s="101"/>
      <c r="D27" s="101"/>
      <c r="E27" s="99"/>
      <c r="F27" s="102"/>
      <c r="G27" s="99"/>
      <c r="H27" s="99"/>
      <c r="I27" s="58"/>
      <c r="J27" s="59"/>
      <c r="K27" s="64"/>
      <c r="L27" s="58"/>
      <c r="M27" s="58"/>
      <c r="N27" s="58"/>
      <c r="O27" s="63" t="str">
        <f t="shared" si="1"/>
        <v/>
      </c>
      <c r="P27" s="62" t="str">
        <f>IF('Saisie Interdite - PV'!N22="",'Saisie Interdite - PV'!Q22,'Saisie Interdite - PV'!N22)</f>
        <v/>
      </c>
    </row>
    <row r="28" spans="2:17" ht="18" customHeight="1" thickBot="1" x14ac:dyDescent="0.3">
      <c r="B28" s="100" t="s">
        <v>89</v>
      </c>
      <c r="C28" s="101"/>
      <c r="D28" s="101"/>
      <c r="E28" s="99"/>
      <c r="F28" s="102"/>
      <c r="G28" s="99"/>
      <c r="H28" s="99"/>
      <c r="I28" s="58"/>
      <c r="J28" s="59"/>
      <c r="K28" s="64"/>
      <c r="L28" s="58"/>
      <c r="M28" s="58"/>
      <c r="N28" s="58"/>
      <c r="O28" s="63" t="str">
        <f t="shared" si="1"/>
        <v/>
      </c>
      <c r="P28" s="62" t="str">
        <f>IF('Saisie Interdite - PV'!N23="",'Saisie Interdite - PV'!Q23,'Saisie Interdite - PV'!N23)</f>
        <v/>
      </c>
    </row>
    <row r="29" spans="2:17" ht="18" customHeight="1" thickBot="1" x14ac:dyDescent="0.3">
      <c r="B29" s="100" t="s">
        <v>90</v>
      </c>
      <c r="C29" s="101"/>
      <c r="D29" s="101"/>
      <c r="E29" s="99"/>
      <c r="F29" s="102"/>
      <c r="G29" s="99"/>
      <c r="H29" s="99"/>
      <c r="I29" s="58"/>
      <c r="J29" s="59"/>
      <c r="K29" s="64"/>
      <c r="L29" s="58"/>
      <c r="M29" s="58"/>
      <c r="N29" s="58"/>
      <c r="O29" s="63" t="str">
        <f t="shared" si="1"/>
        <v/>
      </c>
      <c r="P29" s="62" t="str">
        <f>IF('Saisie Interdite - PV'!N24="",'Saisie Interdite - PV'!Q24,'Saisie Interdite - PV'!N24)</f>
        <v/>
      </c>
    </row>
    <row r="30" spans="2:17" ht="18" customHeight="1" thickBot="1" x14ac:dyDescent="0.3">
      <c r="B30" s="100" t="s">
        <v>91</v>
      </c>
      <c r="C30" s="101"/>
      <c r="D30" s="101"/>
      <c r="E30" s="97"/>
      <c r="F30" s="105"/>
      <c r="G30" s="97"/>
      <c r="H30" s="97"/>
      <c r="I30" s="66"/>
      <c r="J30" s="67"/>
      <c r="K30" s="64"/>
      <c r="L30" s="68"/>
      <c r="M30" s="68"/>
      <c r="N30" s="68"/>
      <c r="O30" s="63" t="str">
        <f t="shared" si="1"/>
        <v/>
      </c>
      <c r="P30" s="62" t="str">
        <f>IF('Saisie Interdite - PV'!N25="",'Saisie Interdite - PV'!Q25,'Saisie Interdite - PV'!N25)</f>
        <v/>
      </c>
    </row>
    <row r="31" spans="2:17" ht="36" customHeight="1" thickBot="1" x14ac:dyDescent="0.35">
      <c r="B31" s="96" t="s">
        <v>70</v>
      </c>
      <c r="C31" s="97"/>
      <c r="D31" s="97"/>
      <c r="E31" s="98"/>
      <c r="F31" s="104"/>
      <c r="G31" s="98"/>
      <c r="H31" s="98"/>
      <c r="I31" s="58" t="str">
        <f>IF(H31="","",G31/H31)</f>
        <v/>
      </c>
      <c r="J31" s="59" t="str">
        <f>IF(E31="","",ROUNDDOWN('Saisie Interdite - PV'!C6,0))</f>
        <v/>
      </c>
      <c r="K31" s="64"/>
      <c r="L31" s="58" t="str">
        <f>IF(E31="","",IF(SUM(J17:J51)&gt;=M8,"",I31/(J31+1)))</f>
        <v/>
      </c>
      <c r="M31" s="58" t="str">
        <f>IF(E31="","",IF(SUM('Saisie Interdite - PV'!$E$3:$E$7,'Saisie Interdite - PV'!$G$3:$G$7)='Procès Verbal'!M22,"",I31/(J31+'Saisie Interdite - PV'!G5+'Saisie Interdite - PV'!H5)))</f>
        <v/>
      </c>
      <c r="N31" s="58" t="str">
        <f>IF(SUM('Saisie Interdite - PV'!G3:G7,'Saisie Interdite - PV'!J3:J7,'Saisie Interdite - PV'!E3:E7)='Procès Verbal'!M8,"",I31/(J31+'Saisie Interdite - PV'!G5+'Saisie Interdite - PV'!J5+'Saisie Interdite - PV'!K5))</f>
        <v/>
      </c>
      <c r="O31" s="61" t="str">
        <f>IF(E31="","",E31/$F$13)</f>
        <v/>
      </c>
      <c r="P31" s="65">
        <f>IF(E31="",0,SUM('Saisie Interdite - PV'!E5,'Saisie Interdite - PV'!G5,'Saisie Interdite - PV'!J5,'Saisie Interdite - PV'!M5))</f>
        <v>0</v>
      </c>
    </row>
    <row r="32" spans="2:17" ht="18" customHeight="1" thickBot="1" x14ac:dyDescent="0.3">
      <c r="B32" s="100" t="s">
        <v>86</v>
      </c>
      <c r="C32" s="101"/>
      <c r="D32" s="101"/>
      <c r="E32" s="97"/>
      <c r="F32" s="105"/>
      <c r="G32" s="97"/>
      <c r="H32" s="97"/>
      <c r="I32" s="66"/>
      <c r="J32" s="67"/>
      <c r="K32" s="64"/>
      <c r="L32" s="68"/>
      <c r="M32" s="68"/>
      <c r="N32" s="68"/>
      <c r="O32" s="63" t="str">
        <f t="shared" ref="O32:O37" si="2">IF(F32="","",F32/$F$13)</f>
        <v/>
      </c>
      <c r="P32" s="62" t="str">
        <f>IF('Saisie Interdite - PV'!N27="",'Saisie Interdite - PV'!Q27,'Saisie Interdite - PV'!N27)</f>
        <v/>
      </c>
    </row>
    <row r="33" spans="2:16" ht="18" customHeight="1" thickBot="1" x14ac:dyDescent="0.3">
      <c r="B33" s="100" t="s">
        <v>87</v>
      </c>
      <c r="C33" s="101"/>
      <c r="D33" s="101"/>
      <c r="E33" s="97"/>
      <c r="F33" s="105"/>
      <c r="G33" s="97"/>
      <c r="H33" s="97"/>
      <c r="I33" s="66"/>
      <c r="J33" s="67"/>
      <c r="K33" s="64"/>
      <c r="L33" s="68"/>
      <c r="M33" s="68"/>
      <c r="N33" s="68"/>
      <c r="O33" s="63" t="str">
        <f t="shared" si="2"/>
        <v/>
      </c>
      <c r="P33" s="62" t="str">
        <f>IF('Saisie Interdite - PV'!N28="",'Saisie Interdite - PV'!Q28,'Saisie Interdite - PV'!N28)</f>
        <v/>
      </c>
    </row>
    <row r="34" spans="2:16" ht="18" customHeight="1" thickBot="1" x14ac:dyDescent="0.3">
      <c r="B34" s="100" t="s">
        <v>88</v>
      </c>
      <c r="C34" s="101"/>
      <c r="D34" s="101"/>
      <c r="E34" s="97"/>
      <c r="F34" s="105"/>
      <c r="G34" s="97"/>
      <c r="H34" s="97"/>
      <c r="I34" s="66"/>
      <c r="J34" s="67"/>
      <c r="K34" s="64"/>
      <c r="L34" s="68"/>
      <c r="M34" s="68"/>
      <c r="N34" s="68"/>
      <c r="O34" s="63" t="str">
        <f t="shared" si="2"/>
        <v/>
      </c>
      <c r="P34" s="62" t="str">
        <f>IF('Saisie Interdite - PV'!N29="",'Saisie Interdite - PV'!Q29,'Saisie Interdite - PV'!N29)</f>
        <v/>
      </c>
    </row>
    <row r="35" spans="2:16" ht="18" customHeight="1" thickBot="1" x14ac:dyDescent="0.3">
      <c r="B35" s="100" t="s">
        <v>89</v>
      </c>
      <c r="C35" s="101"/>
      <c r="D35" s="101"/>
      <c r="E35" s="97"/>
      <c r="F35" s="105"/>
      <c r="G35" s="97"/>
      <c r="H35" s="97"/>
      <c r="I35" s="66"/>
      <c r="J35" s="67"/>
      <c r="K35" s="64"/>
      <c r="L35" s="68"/>
      <c r="M35" s="68"/>
      <c r="N35" s="68"/>
      <c r="O35" s="63" t="str">
        <f t="shared" si="2"/>
        <v/>
      </c>
      <c r="P35" s="62" t="str">
        <f>IF('Saisie Interdite - PV'!N30="",'Saisie Interdite - PV'!Q30,'Saisie Interdite - PV'!N30)</f>
        <v/>
      </c>
    </row>
    <row r="36" spans="2:16" ht="18" customHeight="1" thickBot="1" x14ac:dyDescent="0.3">
      <c r="B36" s="100" t="s">
        <v>90</v>
      </c>
      <c r="C36" s="101"/>
      <c r="D36" s="101"/>
      <c r="E36" s="97"/>
      <c r="F36" s="105"/>
      <c r="G36" s="97"/>
      <c r="H36" s="97"/>
      <c r="I36" s="66"/>
      <c r="J36" s="67"/>
      <c r="K36" s="64"/>
      <c r="L36" s="68"/>
      <c r="M36" s="68"/>
      <c r="N36" s="68"/>
      <c r="O36" s="63" t="str">
        <f t="shared" si="2"/>
        <v/>
      </c>
      <c r="P36" s="62" t="str">
        <f>IF('Saisie Interdite - PV'!N31="",'Saisie Interdite - PV'!Q31,'Saisie Interdite - PV'!N31)</f>
        <v/>
      </c>
    </row>
    <row r="37" spans="2:16" ht="18" customHeight="1" thickBot="1" x14ac:dyDescent="0.3">
      <c r="B37" s="100" t="s">
        <v>91</v>
      </c>
      <c r="C37" s="101"/>
      <c r="D37" s="101"/>
      <c r="E37" s="97"/>
      <c r="F37" s="105"/>
      <c r="G37" s="97"/>
      <c r="H37" s="97"/>
      <c r="I37" s="66"/>
      <c r="J37" s="67"/>
      <c r="K37" s="64"/>
      <c r="L37" s="68"/>
      <c r="M37" s="68"/>
      <c r="N37" s="68"/>
      <c r="O37" s="63" t="str">
        <f t="shared" si="2"/>
        <v/>
      </c>
      <c r="P37" s="62" t="str">
        <f>IF('Saisie Interdite - PV'!N32="",'Saisie Interdite - PV'!Q32,'Saisie Interdite - PV'!N32)</f>
        <v/>
      </c>
    </row>
    <row r="38" spans="2:16" ht="36" customHeight="1" thickBot="1" x14ac:dyDescent="0.35">
      <c r="B38" s="96" t="s">
        <v>71</v>
      </c>
      <c r="C38" s="97"/>
      <c r="D38" s="97"/>
      <c r="E38" s="98"/>
      <c r="F38" s="104"/>
      <c r="G38" s="98"/>
      <c r="H38" s="98"/>
      <c r="I38" s="58" t="str">
        <f>IF(H38="","",G38/H38)</f>
        <v/>
      </c>
      <c r="J38" s="59" t="str">
        <f>IF(E38="","",ROUNDDOWN('Saisie Interdite - PV'!C7,0))</f>
        <v/>
      </c>
      <c r="K38" s="64"/>
      <c r="L38" s="58" t="str">
        <f>IF(E38="","",IF(SUM(J17:J51)&gt;=M8,"",I38/(J38+1)))</f>
        <v/>
      </c>
      <c r="M38" s="58" t="str">
        <f>IF(E38="","",IF(SUM('Saisie Interdite - PV'!$E$3:$E$7,'Saisie Interdite - PV'!$G$3:$G$7)='Procès Verbal'!M8,"",I38/(J38+'Saisie Interdite - PV'!G6+'Saisie Interdite - PV'!H6)))</f>
        <v/>
      </c>
      <c r="N38" s="58" t="str">
        <f>IF(SUM('Saisie Interdite - PV'!E3:E7,'Saisie Interdite - PV'!G3:G7,'Saisie Interdite - PV'!J3:J7)='Procès Verbal'!M8,"",I38/(J38+'Saisie Interdite - PV'!G6+'Saisie Interdite - PV'!J6+'Saisie Interdite - PV'!K6))</f>
        <v/>
      </c>
      <c r="O38" s="61" t="str">
        <f>IF(E38="","",E38/$F$13)</f>
        <v/>
      </c>
      <c r="P38" s="65">
        <f>IF(E38="",0,SUM('Saisie Interdite - PV'!E6,'Saisie Interdite - PV'!G6,'Saisie Interdite - PV'!J6,'Saisie Interdite - PV'!M6))</f>
        <v>0</v>
      </c>
    </row>
    <row r="39" spans="2:16" ht="18" customHeight="1" thickBot="1" x14ac:dyDescent="0.3">
      <c r="B39" s="100" t="s">
        <v>86</v>
      </c>
      <c r="C39" s="101"/>
      <c r="D39" s="101"/>
      <c r="E39" s="97"/>
      <c r="F39" s="105"/>
      <c r="G39" s="97"/>
      <c r="H39" s="97"/>
      <c r="I39" s="66"/>
      <c r="J39" s="67"/>
      <c r="K39" s="64"/>
      <c r="L39" s="68"/>
      <c r="M39" s="68"/>
      <c r="N39" s="68"/>
      <c r="O39" s="63" t="str">
        <f t="shared" ref="O39:O44" si="3">IF(F39="","",F39/$F$13)</f>
        <v/>
      </c>
      <c r="P39" s="62" t="str">
        <f>IF('Saisie Interdite - PV'!N34="",'Saisie Interdite - PV'!Q34,'Saisie Interdite - PV'!N34)</f>
        <v/>
      </c>
    </row>
    <row r="40" spans="2:16" ht="18" customHeight="1" thickBot="1" x14ac:dyDescent="0.3">
      <c r="B40" s="100" t="s">
        <v>87</v>
      </c>
      <c r="C40" s="101"/>
      <c r="D40" s="101"/>
      <c r="E40" s="97"/>
      <c r="F40" s="105"/>
      <c r="G40" s="97"/>
      <c r="H40" s="97"/>
      <c r="I40" s="66"/>
      <c r="J40" s="67"/>
      <c r="K40" s="64"/>
      <c r="L40" s="68"/>
      <c r="M40" s="68"/>
      <c r="N40" s="68"/>
      <c r="O40" s="63" t="str">
        <f t="shared" si="3"/>
        <v/>
      </c>
      <c r="P40" s="62" t="str">
        <f>IF('Saisie Interdite - PV'!N35="",'Saisie Interdite - PV'!Q35,'Saisie Interdite - PV'!N35)</f>
        <v/>
      </c>
    </row>
    <row r="41" spans="2:16" ht="18" customHeight="1" thickBot="1" x14ac:dyDescent="0.3">
      <c r="B41" s="100" t="s">
        <v>88</v>
      </c>
      <c r="C41" s="101"/>
      <c r="D41" s="101"/>
      <c r="E41" s="97"/>
      <c r="F41" s="105"/>
      <c r="G41" s="97"/>
      <c r="H41" s="97"/>
      <c r="I41" s="66"/>
      <c r="J41" s="67"/>
      <c r="K41" s="64"/>
      <c r="L41" s="68"/>
      <c r="M41" s="68"/>
      <c r="N41" s="68"/>
      <c r="O41" s="63" t="str">
        <f t="shared" si="3"/>
        <v/>
      </c>
      <c r="P41" s="62" t="str">
        <f>IF('Saisie Interdite - PV'!N36="",'Saisie Interdite - PV'!Q36,'Saisie Interdite - PV'!N36)</f>
        <v/>
      </c>
    </row>
    <row r="42" spans="2:16" ht="18" customHeight="1" thickBot="1" x14ac:dyDescent="0.3">
      <c r="B42" s="100" t="s">
        <v>89</v>
      </c>
      <c r="C42" s="101"/>
      <c r="D42" s="101"/>
      <c r="E42" s="97"/>
      <c r="F42" s="105"/>
      <c r="G42" s="97"/>
      <c r="H42" s="97"/>
      <c r="I42" s="66"/>
      <c r="J42" s="67"/>
      <c r="K42" s="64"/>
      <c r="L42" s="68"/>
      <c r="M42" s="68"/>
      <c r="N42" s="68"/>
      <c r="O42" s="63" t="str">
        <f t="shared" si="3"/>
        <v/>
      </c>
      <c r="P42" s="62" t="str">
        <f>IF('Saisie Interdite - PV'!N37="",'Saisie Interdite - PV'!Q37,'Saisie Interdite - PV'!N37)</f>
        <v/>
      </c>
    </row>
    <row r="43" spans="2:16" ht="18" customHeight="1" thickBot="1" x14ac:dyDescent="0.3">
      <c r="B43" s="100" t="s">
        <v>90</v>
      </c>
      <c r="C43" s="101"/>
      <c r="D43" s="101"/>
      <c r="E43" s="97"/>
      <c r="F43" s="105"/>
      <c r="G43" s="97"/>
      <c r="H43" s="97"/>
      <c r="I43" s="66"/>
      <c r="J43" s="67"/>
      <c r="K43" s="64"/>
      <c r="L43" s="68"/>
      <c r="M43" s="68"/>
      <c r="N43" s="68"/>
      <c r="O43" s="63" t="str">
        <f t="shared" si="3"/>
        <v/>
      </c>
      <c r="P43" s="62" t="str">
        <f>IF('Saisie Interdite - PV'!N38="",'Saisie Interdite - PV'!Q38,'Saisie Interdite - PV'!N38)</f>
        <v/>
      </c>
    </row>
    <row r="44" spans="2:16" ht="18" customHeight="1" thickBot="1" x14ac:dyDescent="0.3">
      <c r="B44" s="100" t="s">
        <v>91</v>
      </c>
      <c r="C44" s="101"/>
      <c r="D44" s="101"/>
      <c r="E44" s="97"/>
      <c r="F44" s="105"/>
      <c r="G44" s="97"/>
      <c r="H44" s="97"/>
      <c r="I44" s="66"/>
      <c r="J44" s="67"/>
      <c r="K44" s="64"/>
      <c r="L44" s="68"/>
      <c r="M44" s="68"/>
      <c r="N44" s="68"/>
      <c r="O44" s="63" t="str">
        <f t="shared" si="3"/>
        <v/>
      </c>
      <c r="P44" s="62" t="str">
        <f>IF('Saisie Interdite - PV'!N39="",'Saisie Interdite - PV'!Q39,'Saisie Interdite - PV'!N39)</f>
        <v/>
      </c>
    </row>
    <row r="45" spans="2:16" ht="36" customHeight="1" thickBot="1" x14ac:dyDescent="0.35">
      <c r="B45" s="96" t="s">
        <v>72</v>
      </c>
      <c r="C45" s="99"/>
      <c r="D45" s="99"/>
      <c r="E45" s="98"/>
      <c r="F45" s="104"/>
      <c r="G45" s="98"/>
      <c r="H45" s="98"/>
      <c r="I45" s="58" t="str">
        <f>IF(H45="","",G45/H45)</f>
        <v/>
      </c>
      <c r="J45" s="69" t="str">
        <f>IF(E45="","",ROUNDDOWN('Saisie Interdite - PV'!C8,0))</f>
        <v/>
      </c>
      <c r="K45" s="64"/>
      <c r="L45" s="70" t="str">
        <f>IF(E45="","",IF(SUM(J17:J51)&gt;=M8,"",I45/(J45+1)))</f>
        <v/>
      </c>
      <c r="M45" s="58" t="str">
        <f>IF(E45="","",IF(SUM('Saisie Interdite - PV'!$E$3:$E$7,'Saisie Interdite - PV'!$G$3:$G$7)='Procès Verbal'!M36,"",I45/(J45+'Saisie Interdite - PV'!G7+'Saisie Interdite - PV'!H7)))</f>
        <v/>
      </c>
      <c r="N45" s="58" t="str">
        <f>IF(SUM('Saisie Interdite - PV'!E3:E7,'Saisie Interdite - PV'!G3:G7,'Saisie Interdite - PV'!J3:J7)='Procès Verbal'!M8,"",I45/(J45+'Saisie Interdite - PV'!G7+'Saisie Interdite - PV'!J7+'Saisie Interdite - PV'!K7))</f>
        <v/>
      </c>
      <c r="O45" s="61" t="str">
        <f>IF(E45="","",E45/$F$13)</f>
        <v/>
      </c>
      <c r="P45" s="65">
        <f>IF(E45="",0,SUM('Saisie Interdite - PV'!E7,'Saisie Interdite - PV'!G7,'Saisie Interdite - PV'!J7,'Saisie Interdite - PV'!M7))</f>
        <v>0</v>
      </c>
    </row>
    <row r="46" spans="2:16" ht="18" customHeight="1" thickBot="1" x14ac:dyDescent="0.3">
      <c r="B46" s="100" t="s">
        <v>86</v>
      </c>
      <c r="C46" s="101"/>
      <c r="D46" s="101"/>
      <c r="E46" s="97"/>
      <c r="F46" s="105"/>
      <c r="G46" s="97"/>
      <c r="H46" s="97"/>
      <c r="I46" s="68"/>
      <c r="J46" s="67"/>
      <c r="K46" s="64"/>
      <c r="L46" s="68"/>
      <c r="M46" s="68"/>
      <c r="N46" s="68"/>
      <c r="O46" s="63" t="str">
        <f t="shared" ref="O46:O51" si="4">IF(F46="","",F46/$F$13)</f>
        <v/>
      </c>
      <c r="P46" s="62" t="str">
        <f>IF('Saisie Interdite - PV'!N41="",'Saisie Interdite - PV'!Q41,'Saisie Interdite - PV'!N41)</f>
        <v/>
      </c>
    </row>
    <row r="47" spans="2:16" ht="18" customHeight="1" thickBot="1" x14ac:dyDescent="0.3">
      <c r="B47" s="100" t="s">
        <v>87</v>
      </c>
      <c r="C47" s="101"/>
      <c r="D47" s="101"/>
      <c r="E47" s="97"/>
      <c r="F47" s="105"/>
      <c r="G47" s="97"/>
      <c r="H47" s="97"/>
      <c r="I47" s="68"/>
      <c r="J47" s="67"/>
      <c r="K47" s="64"/>
      <c r="L47" s="68"/>
      <c r="M47" s="68"/>
      <c r="N47" s="68"/>
      <c r="O47" s="63" t="str">
        <f t="shared" si="4"/>
        <v/>
      </c>
      <c r="P47" s="62" t="str">
        <f>IF('Saisie Interdite - PV'!N42="",'Saisie Interdite - PV'!Q42,'Saisie Interdite - PV'!N42)</f>
        <v/>
      </c>
    </row>
    <row r="48" spans="2:16" ht="18" customHeight="1" thickBot="1" x14ac:dyDescent="0.3">
      <c r="B48" s="100" t="s">
        <v>88</v>
      </c>
      <c r="C48" s="101"/>
      <c r="D48" s="101"/>
      <c r="E48" s="97"/>
      <c r="F48" s="105"/>
      <c r="G48" s="97"/>
      <c r="H48" s="97"/>
      <c r="I48" s="68"/>
      <c r="J48" s="67"/>
      <c r="K48" s="64"/>
      <c r="L48" s="68"/>
      <c r="M48" s="68"/>
      <c r="N48" s="68"/>
      <c r="O48" s="63" t="str">
        <f t="shared" si="4"/>
        <v/>
      </c>
      <c r="P48" s="62" t="str">
        <f>IF('Saisie Interdite - PV'!N43="",'Saisie Interdite - PV'!Q43,'Saisie Interdite - PV'!N43)</f>
        <v/>
      </c>
    </row>
    <row r="49" spans="2:16" ht="18" customHeight="1" thickBot="1" x14ac:dyDescent="0.3">
      <c r="B49" s="100" t="s">
        <v>89</v>
      </c>
      <c r="C49" s="101"/>
      <c r="D49" s="101"/>
      <c r="E49" s="97"/>
      <c r="F49" s="105"/>
      <c r="G49" s="97"/>
      <c r="H49" s="97"/>
      <c r="I49" s="68"/>
      <c r="J49" s="67"/>
      <c r="K49" s="64"/>
      <c r="L49" s="68"/>
      <c r="M49" s="68"/>
      <c r="N49" s="68"/>
      <c r="O49" s="63" t="str">
        <f t="shared" si="4"/>
        <v/>
      </c>
      <c r="P49" s="62" t="str">
        <f>IF('Saisie Interdite - PV'!N44="",'Saisie Interdite - PV'!Q44,'Saisie Interdite - PV'!N44)</f>
        <v/>
      </c>
    </row>
    <row r="50" spans="2:16" ht="18" customHeight="1" thickBot="1" x14ac:dyDescent="0.3">
      <c r="B50" s="100" t="s">
        <v>90</v>
      </c>
      <c r="C50" s="101"/>
      <c r="D50" s="101"/>
      <c r="E50" s="97"/>
      <c r="F50" s="105"/>
      <c r="G50" s="97"/>
      <c r="H50" s="97"/>
      <c r="I50" s="68"/>
      <c r="J50" s="67"/>
      <c r="K50" s="64"/>
      <c r="L50" s="68"/>
      <c r="M50" s="68"/>
      <c r="N50" s="68"/>
      <c r="O50" s="63" t="str">
        <f t="shared" si="4"/>
        <v/>
      </c>
      <c r="P50" s="62" t="str">
        <f>IF('Saisie Interdite - PV'!N45="",'Saisie Interdite - PV'!Q45,'Saisie Interdite - PV'!N45)</f>
        <v/>
      </c>
    </row>
    <row r="51" spans="2:16" ht="18" customHeight="1" thickBot="1" x14ac:dyDescent="0.3">
      <c r="B51" s="100" t="s">
        <v>91</v>
      </c>
      <c r="C51" s="101"/>
      <c r="D51" s="101"/>
      <c r="E51" s="97"/>
      <c r="F51" s="105"/>
      <c r="G51" s="97"/>
      <c r="H51" s="97"/>
      <c r="I51" s="68"/>
      <c r="J51" s="67"/>
      <c r="K51" s="64"/>
      <c r="L51" s="68"/>
      <c r="M51" s="68"/>
      <c r="N51" s="68"/>
      <c r="O51" s="63" t="str">
        <f t="shared" si="4"/>
        <v/>
      </c>
      <c r="P51" s="62" t="str">
        <f>IF('Saisie Interdite - PV'!N46="",'Saisie Interdite - PV'!Q46,'Saisie Interdite - PV'!N46)</f>
        <v/>
      </c>
    </row>
  </sheetData>
  <sheetProtection selectLockedCells="1"/>
  <pageMargins left="0.11811023622047245" right="0.11811023622047245" top="0.15748031496062992" bottom="0.15748031496062992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/>
  </sheetViews>
  <sheetFormatPr baseColWidth="10" defaultRowHeight="18.75" x14ac:dyDescent="0.3"/>
  <cols>
    <col min="1" max="1" width="10.42578125" style="109" customWidth="1"/>
    <col min="2" max="2" width="20.140625" style="106" bestFit="1" customWidth="1"/>
    <col min="3" max="3" width="14.7109375" style="106" bestFit="1" customWidth="1"/>
    <col min="4" max="4" width="20.28515625" style="106" bestFit="1" customWidth="1"/>
    <col min="5" max="5" width="20.140625" style="106" bestFit="1" customWidth="1"/>
    <col min="6" max="6" width="14.7109375" style="106" bestFit="1" customWidth="1"/>
    <col min="7" max="7" width="20.28515625" style="106" bestFit="1" customWidth="1"/>
    <col min="8" max="8" width="20.140625" style="106" bestFit="1" customWidth="1"/>
    <col min="9" max="9" width="14.7109375" style="106" bestFit="1" customWidth="1"/>
    <col min="10" max="10" width="20.28515625" style="106" bestFit="1" customWidth="1"/>
    <col min="11" max="11" width="16.42578125" style="106" customWidth="1"/>
    <col min="12" max="12" width="7.140625" style="106" customWidth="1"/>
    <col min="13" max="16384" width="11.42578125" style="106"/>
  </cols>
  <sheetData>
    <row r="2" spans="1:12" ht="19.5" thickBot="1" x14ac:dyDescent="0.35"/>
    <row r="3" spans="1:12" ht="19.5" thickBot="1" x14ac:dyDescent="0.35">
      <c r="A3" s="111"/>
      <c r="B3" s="115" t="s">
        <v>76</v>
      </c>
      <c r="C3" s="115"/>
      <c r="D3" s="115"/>
      <c r="E3" s="115" t="s">
        <v>77</v>
      </c>
      <c r="F3" s="115"/>
      <c r="G3" s="115"/>
      <c r="H3" s="115" t="s">
        <v>78</v>
      </c>
      <c r="I3" s="115"/>
      <c r="J3" s="115"/>
      <c r="K3" s="109"/>
      <c r="L3" s="120"/>
    </row>
    <row r="4" spans="1:12" ht="94.5" thickBot="1" x14ac:dyDescent="0.35">
      <c r="A4" s="111"/>
      <c r="B4" s="110" t="s">
        <v>27</v>
      </c>
      <c r="C4" s="111" t="s">
        <v>79</v>
      </c>
      <c r="D4" s="110" t="s">
        <v>98</v>
      </c>
      <c r="E4" s="110" t="s">
        <v>27</v>
      </c>
      <c r="F4" s="111" t="s">
        <v>79</v>
      </c>
      <c r="G4" s="110" t="s">
        <v>99</v>
      </c>
      <c r="H4" s="110" t="s">
        <v>27</v>
      </c>
      <c r="I4" s="111" t="s">
        <v>79</v>
      </c>
      <c r="J4" s="110" t="s">
        <v>100</v>
      </c>
      <c r="K4" s="118" t="s">
        <v>101</v>
      </c>
      <c r="L4" s="119"/>
    </row>
    <row r="5" spans="1:12" ht="39" thickBot="1" x14ac:dyDescent="0.4">
      <c r="A5" s="116" t="s">
        <v>96</v>
      </c>
      <c r="B5" s="112">
        <v>94</v>
      </c>
      <c r="C5" s="112">
        <v>371</v>
      </c>
      <c r="D5" s="114">
        <f>IF(B5="","",B5/C5)</f>
        <v>0.25336927223719674</v>
      </c>
      <c r="E5" s="112">
        <v>51</v>
      </c>
      <c r="F5" s="112">
        <v>173</v>
      </c>
      <c r="G5" s="114">
        <f>IF(E5="","",E5/F5)</f>
        <v>0.2947976878612717</v>
      </c>
      <c r="H5" s="112">
        <v>35</v>
      </c>
      <c r="I5" s="112">
        <v>215</v>
      </c>
      <c r="J5" s="114">
        <f>IF(H5="","",H5/I5)</f>
        <v>0.16279069767441862</v>
      </c>
      <c r="K5" s="117">
        <f t="shared" ref="K5:K6" si="0">IF(OR(B5="",E5="",H5=""),"",(B5+E5+H5)/(C5+F5+I5))</f>
        <v>0.23715415019762845</v>
      </c>
      <c r="L5" s="121" t="str">
        <f>IF(K5="","",IF(K5*100&gt;10,"oui","non"))</f>
        <v>oui</v>
      </c>
    </row>
    <row r="6" spans="1:12" ht="39" thickBot="1" x14ac:dyDescent="0.4">
      <c r="A6" s="116" t="s">
        <v>92</v>
      </c>
      <c r="B6" s="112">
        <v>165</v>
      </c>
      <c r="C6" s="112">
        <v>371</v>
      </c>
      <c r="D6" s="114">
        <f t="shared" ref="D6:D9" si="1">IF(B6="","",B6/C6)</f>
        <v>0.44474393530997303</v>
      </c>
      <c r="E6" s="112">
        <v>42</v>
      </c>
      <c r="F6" s="112">
        <v>173</v>
      </c>
      <c r="G6" s="114">
        <f t="shared" ref="G6:G9" si="2">IF(E6="","",E6/F6)</f>
        <v>0.24277456647398843</v>
      </c>
      <c r="H6" s="112">
        <v>24</v>
      </c>
      <c r="I6" s="112">
        <v>215</v>
      </c>
      <c r="J6" s="114">
        <f t="shared" ref="J6:J9" si="3">IF(H6="","",H6/I6)</f>
        <v>0.11162790697674418</v>
      </c>
      <c r="K6" s="117">
        <f t="shared" si="0"/>
        <v>0.30434782608695654</v>
      </c>
      <c r="L6" s="121" t="str">
        <f t="shared" ref="L6:L16" si="4">IF(K6="","",IF(K6*100&gt;10,"oui","non"))</f>
        <v>oui</v>
      </c>
    </row>
    <row r="7" spans="1:12" ht="39" thickBot="1" x14ac:dyDescent="0.4">
      <c r="A7" s="116" t="s">
        <v>36</v>
      </c>
      <c r="B7" s="112"/>
      <c r="C7" s="112"/>
      <c r="D7" s="114"/>
      <c r="E7" s="112"/>
      <c r="F7" s="112"/>
      <c r="G7" s="114"/>
      <c r="H7" s="112"/>
      <c r="I7" s="112"/>
      <c r="J7" s="114" t="str">
        <f t="shared" si="3"/>
        <v/>
      </c>
      <c r="K7" s="117" t="str">
        <f>IF(OR(B7="",E7="",H7=""),"",(B7+E7+H7)/(C7+F7+I7))</f>
        <v/>
      </c>
      <c r="L7" s="121" t="str">
        <f t="shared" si="4"/>
        <v/>
      </c>
    </row>
    <row r="8" spans="1:12" ht="39" thickBot="1" x14ac:dyDescent="0.4">
      <c r="A8" s="116" t="s">
        <v>97</v>
      </c>
      <c r="B8" s="112">
        <v>0</v>
      </c>
      <c r="C8" s="112">
        <v>371</v>
      </c>
      <c r="D8" s="114">
        <f t="shared" si="1"/>
        <v>0</v>
      </c>
      <c r="E8" s="112">
        <v>25</v>
      </c>
      <c r="F8" s="112">
        <v>173</v>
      </c>
      <c r="G8" s="114">
        <f t="shared" si="2"/>
        <v>0.14450867052023122</v>
      </c>
      <c r="H8" s="112">
        <v>63</v>
      </c>
      <c r="I8" s="112">
        <v>215</v>
      </c>
      <c r="J8" s="114">
        <f t="shared" si="3"/>
        <v>0.2930232558139535</v>
      </c>
      <c r="K8" s="117">
        <f t="shared" ref="K8:K16" si="5">IF(OR(B8="",E8="",H8=""),"",(B8+E8+H8)/(C8+F8+I8))</f>
        <v>0.11594202898550725</v>
      </c>
      <c r="L8" s="121" t="str">
        <f t="shared" si="4"/>
        <v>oui</v>
      </c>
    </row>
    <row r="9" spans="1:12" ht="39" thickBot="1" x14ac:dyDescent="0.4">
      <c r="A9" s="116" t="s">
        <v>102</v>
      </c>
      <c r="B9" s="112">
        <v>30</v>
      </c>
      <c r="C9" s="112">
        <v>371</v>
      </c>
      <c r="D9" s="114">
        <f t="shared" si="1"/>
        <v>8.0862533692722366E-2</v>
      </c>
      <c r="E9" s="112">
        <v>0</v>
      </c>
      <c r="F9" s="112">
        <v>173</v>
      </c>
      <c r="G9" s="114">
        <f t="shared" si="2"/>
        <v>0</v>
      </c>
      <c r="H9" s="112">
        <v>0</v>
      </c>
      <c r="I9" s="112">
        <v>215</v>
      </c>
      <c r="J9" s="114">
        <f t="shared" si="3"/>
        <v>0</v>
      </c>
      <c r="K9" s="117">
        <f t="shared" si="5"/>
        <v>3.9525691699604744E-2</v>
      </c>
      <c r="L9" s="121" t="str">
        <f t="shared" si="4"/>
        <v>non</v>
      </c>
    </row>
    <row r="10" spans="1:12" ht="39" thickBot="1" x14ac:dyDescent="0.4">
      <c r="A10" s="116" t="s">
        <v>34</v>
      </c>
      <c r="B10" s="112">
        <v>82</v>
      </c>
      <c r="C10" s="112">
        <v>371</v>
      </c>
      <c r="D10" s="114">
        <f t="shared" ref="D10:D16" si="6">IF(B10="","",B10/C10)</f>
        <v>0.22102425876010781</v>
      </c>
      <c r="E10" s="112">
        <v>55</v>
      </c>
      <c r="F10" s="112">
        <v>173</v>
      </c>
      <c r="G10" s="114">
        <f t="shared" ref="G10:G16" si="7">IF(E10="","",E10/F10)</f>
        <v>0.31791907514450868</v>
      </c>
      <c r="H10" s="112">
        <v>93</v>
      </c>
      <c r="I10" s="112">
        <v>215</v>
      </c>
      <c r="J10" s="114">
        <f t="shared" ref="J10:J16" si="8">IF(H10="","",H10/I10)</f>
        <v>0.4325581395348837</v>
      </c>
      <c r="K10" s="117">
        <f t="shared" si="5"/>
        <v>0.30303030303030304</v>
      </c>
      <c r="L10" s="121" t="str">
        <f t="shared" si="4"/>
        <v>oui</v>
      </c>
    </row>
    <row r="11" spans="1:12" ht="21.75" thickBot="1" x14ac:dyDescent="0.4">
      <c r="A11" s="116" t="s">
        <v>80</v>
      </c>
      <c r="B11" s="112"/>
      <c r="C11" s="112"/>
      <c r="D11" s="114" t="str">
        <f t="shared" si="6"/>
        <v/>
      </c>
      <c r="E11" s="112"/>
      <c r="F11" s="112"/>
      <c r="G11" s="114" t="str">
        <f t="shared" si="7"/>
        <v/>
      </c>
      <c r="H11" s="112"/>
      <c r="I11" s="112"/>
      <c r="J11" s="114" t="str">
        <f t="shared" si="8"/>
        <v/>
      </c>
      <c r="K11" s="117" t="str">
        <f t="shared" si="5"/>
        <v/>
      </c>
      <c r="L11" s="121" t="str">
        <f t="shared" si="4"/>
        <v/>
      </c>
    </row>
    <row r="12" spans="1:12" ht="21.75" thickBot="1" x14ac:dyDescent="0.4">
      <c r="A12" s="116" t="s">
        <v>81</v>
      </c>
      <c r="B12" s="112"/>
      <c r="C12" s="112"/>
      <c r="D12" s="114" t="str">
        <f t="shared" si="6"/>
        <v/>
      </c>
      <c r="E12" s="112"/>
      <c r="F12" s="112"/>
      <c r="G12" s="114" t="str">
        <f t="shared" si="7"/>
        <v/>
      </c>
      <c r="H12" s="112"/>
      <c r="I12" s="112"/>
      <c r="J12" s="114" t="str">
        <f t="shared" si="8"/>
        <v/>
      </c>
      <c r="K12" s="117" t="str">
        <f t="shared" si="5"/>
        <v/>
      </c>
      <c r="L12" s="121" t="str">
        <f t="shared" si="4"/>
        <v/>
      </c>
    </row>
    <row r="13" spans="1:12" ht="21.75" thickBot="1" x14ac:dyDescent="0.4">
      <c r="A13" s="116" t="s">
        <v>82</v>
      </c>
      <c r="B13" s="112"/>
      <c r="C13" s="112"/>
      <c r="D13" s="114" t="str">
        <f t="shared" si="6"/>
        <v/>
      </c>
      <c r="E13" s="112"/>
      <c r="F13" s="112"/>
      <c r="G13" s="114" t="str">
        <f t="shared" si="7"/>
        <v/>
      </c>
      <c r="H13" s="112"/>
      <c r="I13" s="112"/>
      <c r="J13" s="114" t="str">
        <f t="shared" si="8"/>
        <v/>
      </c>
      <c r="K13" s="117" t="str">
        <f t="shared" si="5"/>
        <v/>
      </c>
      <c r="L13" s="121" t="str">
        <f t="shared" si="4"/>
        <v/>
      </c>
    </row>
    <row r="14" spans="1:12" ht="21.75" thickBot="1" x14ac:dyDescent="0.4">
      <c r="A14" s="116" t="s">
        <v>83</v>
      </c>
      <c r="B14" s="112"/>
      <c r="C14" s="112"/>
      <c r="D14" s="114" t="str">
        <f t="shared" si="6"/>
        <v/>
      </c>
      <c r="E14" s="112"/>
      <c r="F14" s="112"/>
      <c r="G14" s="114" t="str">
        <f t="shared" si="7"/>
        <v/>
      </c>
      <c r="H14" s="112"/>
      <c r="I14" s="112"/>
      <c r="J14" s="114" t="str">
        <f t="shared" si="8"/>
        <v/>
      </c>
      <c r="K14" s="117" t="str">
        <f t="shared" si="5"/>
        <v/>
      </c>
      <c r="L14" s="121" t="str">
        <f t="shared" si="4"/>
        <v/>
      </c>
    </row>
    <row r="15" spans="1:12" ht="21.75" thickBot="1" x14ac:dyDescent="0.4">
      <c r="A15" s="116" t="s">
        <v>84</v>
      </c>
      <c r="B15" s="112"/>
      <c r="C15" s="112"/>
      <c r="D15" s="114" t="str">
        <f t="shared" si="6"/>
        <v/>
      </c>
      <c r="E15" s="112"/>
      <c r="F15" s="112"/>
      <c r="G15" s="114" t="str">
        <f t="shared" si="7"/>
        <v/>
      </c>
      <c r="H15" s="112"/>
      <c r="I15" s="112"/>
      <c r="J15" s="114" t="str">
        <f t="shared" si="8"/>
        <v/>
      </c>
      <c r="K15" s="117" t="str">
        <f t="shared" si="5"/>
        <v/>
      </c>
      <c r="L15" s="121" t="str">
        <f t="shared" si="4"/>
        <v/>
      </c>
    </row>
    <row r="16" spans="1:12" ht="21.75" thickBot="1" x14ac:dyDescent="0.4">
      <c r="A16" s="116" t="s">
        <v>85</v>
      </c>
      <c r="B16" s="112"/>
      <c r="C16" s="112"/>
      <c r="D16" s="114" t="str">
        <f t="shared" si="6"/>
        <v/>
      </c>
      <c r="E16" s="112"/>
      <c r="F16" s="112"/>
      <c r="G16" s="114" t="str">
        <f t="shared" si="7"/>
        <v/>
      </c>
      <c r="H16" s="112"/>
      <c r="I16" s="112"/>
      <c r="J16" s="114" t="str">
        <f t="shared" si="8"/>
        <v/>
      </c>
      <c r="K16" s="117" t="str">
        <f t="shared" si="5"/>
        <v/>
      </c>
      <c r="L16" s="121" t="str">
        <f t="shared" si="4"/>
        <v/>
      </c>
    </row>
    <row r="17" spans="4:12" x14ac:dyDescent="0.3">
      <c r="D17" s="113">
        <f>SUM(D5:D16)</f>
        <v>0.99999999999999989</v>
      </c>
      <c r="G17" s="113">
        <f>SUM(G5:G16)</f>
        <v>1</v>
      </c>
      <c r="J17" s="113">
        <f>SUM(J5:J16)</f>
        <v>1</v>
      </c>
      <c r="K17" s="113">
        <f>SUM(K5:K16)</f>
        <v>1</v>
      </c>
      <c r="L17" s="1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selection activeCell="L23" sqref="L23"/>
    </sheetView>
  </sheetViews>
  <sheetFormatPr baseColWidth="10" defaultRowHeight="15" x14ac:dyDescent="0.25"/>
  <cols>
    <col min="1" max="1" width="11.42578125" style="74"/>
    <col min="2" max="2" width="10.28515625" customWidth="1"/>
    <col min="4" max="4" width="10.28515625" bestFit="1" customWidth="1"/>
    <col min="5" max="13" width="10.7109375" customWidth="1"/>
    <col min="14" max="14" width="10.7109375" style="72" customWidth="1"/>
    <col min="15" max="16" width="10.7109375" customWidth="1"/>
  </cols>
  <sheetData>
    <row r="1" spans="1:17" ht="24" x14ac:dyDescent="0.25">
      <c r="E1" s="21"/>
      <c r="F1" s="46"/>
      <c r="G1" s="24" t="s">
        <v>41</v>
      </c>
      <c r="H1" s="24"/>
      <c r="I1" s="49"/>
      <c r="J1" s="27" t="s">
        <v>39</v>
      </c>
      <c r="K1" s="27"/>
      <c r="L1" s="31"/>
      <c r="M1" s="31" t="s">
        <v>40</v>
      </c>
    </row>
    <row r="2" spans="1:17" ht="15.75" thickBot="1" x14ac:dyDescent="0.3">
      <c r="E2" s="22"/>
      <c r="F2" s="47"/>
      <c r="G2" s="25"/>
      <c r="H2" s="25"/>
      <c r="I2" s="50"/>
      <c r="J2" s="28"/>
      <c r="K2" s="28"/>
      <c r="L2" s="32"/>
      <c r="M2" s="32"/>
    </row>
    <row r="3" spans="1:17" ht="16.5" thickBot="1" x14ac:dyDescent="0.3">
      <c r="D3" t="str">
        <f>'Procès Verbal'!B17</f>
        <v>LISTE CGT</v>
      </c>
      <c r="E3" s="23" t="str">
        <f>IF('Procès Verbal'!E17="","",ROUNDDOWN(C4,0))</f>
        <v/>
      </c>
      <c r="F3" s="48">
        <f>IF('Procès Verbal'!L17="",0,'Procès Verbal'!L17)</f>
        <v>0</v>
      </c>
      <c r="G3" s="26">
        <f>IF(AND(F3&gt;F4,F3&gt;F5,F3&gt;F6,F3&gt;F7),1,0)</f>
        <v>0</v>
      </c>
      <c r="H3" s="26">
        <v>1</v>
      </c>
      <c r="I3" s="53">
        <f>IF(SUM($E$3:$E$7,$G$3:$G$7)='Procès Verbal'!$M$8,0,IF('Procès Verbal'!M17="",0,'Procès Verbal'!M17))</f>
        <v>0</v>
      </c>
      <c r="J3" s="45">
        <f>IF(AND(I3&gt;I4,I3&gt;I5,I3&gt;I6,I3&gt;I7),1,0)</f>
        <v>0</v>
      </c>
      <c r="K3" s="29">
        <v>1</v>
      </c>
      <c r="L3" s="51">
        <f>IF('Procès Verbal'!N17="",0,'Procès Verbal'!N17)</f>
        <v>0</v>
      </c>
      <c r="M3" s="33">
        <f>IF(AND(L3&gt;L4,L3&gt;L5,L3&gt;L6,L3&gt;L7),1,0)</f>
        <v>0</v>
      </c>
    </row>
    <row r="4" spans="1:17" ht="16.5" thickBot="1" x14ac:dyDescent="0.3">
      <c r="A4" s="74" t="s">
        <v>42</v>
      </c>
      <c r="B4" t="str">
        <f>'Procès Verbal'!B17</f>
        <v>LISTE CGT</v>
      </c>
      <c r="C4">
        <f>IF('Procès Verbal'!E17="",0,'Procès Verbal'!E17/'Procès Verbal'!L12)</f>
        <v>0</v>
      </c>
      <c r="D4" t="str">
        <f>'Procès Verbal'!B24</f>
        <v>LISTE 2</v>
      </c>
      <c r="E4" s="23">
        <f>IF('Procès Verbal'!E24="",0,ROUNDDOWN(C5,0))</f>
        <v>0</v>
      </c>
      <c r="F4" s="48">
        <f>IF('Procès Verbal'!L24="",0,'Procès Verbal'!L24)</f>
        <v>0</v>
      </c>
      <c r="G4" s="26">
        <f>IF(AND(F4&gt;F3,F4&gt;F5,F4&gt;F6,F4&gt;F7),1,0)</f>
        <v>0</v>
      </c>
      <c r="H4" s="26">
        <v>1</v>
      </c>
      <c r="I4" s="53">
        <f>IF(SUM($E$3:$E$7,$G$3:$G$7)='Procès Verbal'!$M$8,0,IF('Procès Verbal'!M24="",0,'Procès Verbal'!M24))</f>
        <v>0</v>
      </c>
      <c r="J4" s="45">
        <f>IF(AND(I4&gt;I3,I4&gt;I5,I4&gt;I6,I4&gt;I7),1,0)</f>
        <v>0</v>
      </c>
      <c r="K4" s="30">
        <v>1</v>
      </c>
      <c r="L4" s="51">
        <f>IF('Procès Verbal'!N24="",0,'Procès Verbal'!N24)</f>
        <v>0</v>
      </c>
      <c r="M4" s="33">
        <f>IF(AND(L4&gt;L3,L4&gt;L5,L4&gt;L6,L4&gt;L7),1,0)</f>
        <v>0</v>
      </c>
    </row>
    <row r="5" spans="1:17" ht="16.5" thickBot="1" x14ac:dyDescent="0.3">
      <c r="A5" s="74" t="s">
        <v>42</v>
      </c>
      <c r="B5" t="str">
        <f>'Procès Verbal'!B24</f>
        <v>LISTE 2</v>
      </c>
      <c r="C5">
        <f>IF('Procès Verbal'!E24="",0,'Procès Verbal'!I24/'Procès Verbal'!L12)</f>
        <v>0</v>
      </c>
      <c r="D5" t="str">
        <f>'Procès Verbal'!B31</f>
        <v>LISTE 3</v>
      </c>
      <c r="E5" s="23">
        <f>IF('Procès Verbal'!E31="",0,ROUNDDOWN(C6,0))</f>
        <v>0</v>
      </c>
      <c r="F5" s="48">
        <f>IF('Procès Verbal'!L31="",0,'Procès Verbal'!L31)</f>
        <v>0</v>
      </c>
      <c r="G5" s="26">
        <f>IF(AND(F5&gt;F3,F5&gt;F4,F5&gt;F6,F5&gt;F7),1,0)</f>
        <v>0</v>
      </c>
      <c r="H5" s="26">
        <v>1</v>
      </c>
      <c r="I5" s="53">
        <f>IF(SUM($E$3:$E$7,$G$3:$G$7)='Procès Verbal'!$M$8,0,IF('Procès Verbal'!M31="",0,'Procès Verbal'!M31))</f>
        <v>0</v>
      </c>
      <c r="J5" s="45">
        <f>IF(AND(I5&gt;I3,I5&gt;I4,I5&gt;I6,I5&gt;I7),1,0)</f>
        <v>0</v>
      </c>
      <c r="K5" s="30">
        <v>1</v>
      </c>
      <c r="L5" s="51">
        <f>IF('Procès Verbal'!N31="",0,'Procès Verbal'!N31)</f>
        <v>0</v>
      </c>
      <c r="M5" s="33">
        <f>IF(AND(L5&gt;L3,L5&gt;L4,L5&gt;L6,L5&gt;L7),1,0)</f>
        <v>0</v>
      </c>
    </row>
    <row r="6" spans="1:17" ht="16.5" thickBot="1" x14ac:dyDescent="0.3">
      <c r="A6" s="74" t="s">
        <v>42</v>
      </c>
      <c r="B6" t="str">
        <f>'Procès Verbal'!B31</f>
        <v>LISTE 3</v>
      </c>
      <c r="C6">
        <f>IF('Procès Verbal'!E31="",0,'Procès Verbal'!I31/'Procès Verbal'!L12)</f>
        <v>0</v>
      </c>
      <c r="D6" t="str">
        <f>'Procès Verbal'!B38</f>
        <v>LISTE 4</v>
      </c>
      <c r="E6" s="23">
        <f>IF('Procès Verbal'!E38="",0,ROUNDDOWN(C7,0))</f>
        <v>0</v>
      </c>
      <c r="F6" s="48">
        <f>IF('Procès Verbal'!L38="",0,'Procès Verbal'!L38)</f>
        <v>0</v>
      </c>
      <c r="G6" s="26">
        <f>IF(AND(F6&gt;F3,F6&gt;F4,F6&gt;F5,F6&gt;F7),1,0)</f>
        <v>0</v>
      </c>
      <c r="H6" s="26">
        <v>1</v>
      </c>
      <c r="I6" s="53">
        <f>IF(SUM(E3:E7,G3:G7)='Procès Verbal'!M8,0,IF('Procès Verbal'!M38="",0,'Procès Verbal'!M38))</f>
        <v>0</v>
      </c>
      <c r="J6" s="45">
        <f>IF(AND(I6&gt;I3,I6&gt;I4,I6&gt;I5,I6&gt;I7),1,0)</f>
        <v>0</v>
      </c>
      <c r="K6" s="30">
        <v>1</v>
      </c>
      <c r="L6" s="51">
        <f>IF('Procès Verbal'!N38="",0,'Procès Verbal'!N38)</f>
        <v>0</v>
      </c>
      <c r="M6" s="33">
        <f>IF(AND(L6&gt;L3,L6&gt;L4,L6&gt;L5,L6&gt;L7),1,0)</f>
        <v>0</v>
      </c>
    </row>
    <row r="7" spans="1:17" ht="16.5" thickBot="1" x14ac:dyDescent="0.3">
      <c r="A7" s="74" t="s">
        <v>42</v>
      </c>
      <c r="B7" t="str">
        <f>'Procès Verbal'!B38</f>
        <v>LISTE 4</v>
      </c>
      <c r="C7">
        <f>IF('Procès Verbal'!E38="",0,'Procès Verbal'!I38/'Procès Verbal'!L12)</f>
        <v>0</v>
      </c>
      <c r="D7" t="str">
        <f>'Procès Verbal'!B45</f>
        <v>LISTE 5</v>
      </c>
      <c r="E7" s="23">
        <f>IF('Procès Verbal'!E45="",0,ROUNDDOWN(C8,0))</f>
        <v>0</v>
      </c>
      <c r="F7" s="52">
        <f>IF('Procès Verbal'!L45="",0,'Procès Verbal'!L45)</f>
        <v>0</v>
      </c>
      <c r="G7" s="26">
        <f>IF(AND(F7&gt;F3,F7&gt;F4,F7&gt;F5,F7&gt;F6),1,0)</f>
        <v>0</v>
      </c>
      <c r="H7" s="26">
        <v>1</v>
      </c>
      <c r="I7" s="53">
        <f>IF(SUM($E$3:$E$7,$G$3:$G$7)='Procès Verbal'!$M$8,0,IF('Procès Verbal'!M45="",0,'Procès Verbal'!M45))</f>
        <v>0</v>
      </c>
      <c r="J7" s="45">
        <f>IF(AND(I7&gt;I3,I7&gt;I4,I7&gt;I5,I7&gt;I6),1,0)</f>
        <v>0</v>
      </c>
      <c r="K7" s="30">
        <v>1</v>
      </c>
      <c r="L7" s="54">
        <f>IF('Procès Verbal'!N45="",0,'Procès Verbal'!N45)</f>
        <v>0</v>
      </c>
      <c r="M7" s="33">
        <f>IF(AND(L7&gt;L3,L7&gt;L4,L7&gt;L5,L7&gt;L6),1,0)</f>
        <v>0</v>
      </c>
    </row>
    <row r="8" spans="1:17" x14ac:dyDescent="0.25">
      <c r="A8" s="74" t="s">
        <v>42</v>
      </c>
      <c r="B8" t="str">
        <f>'Procès Verbal'!B45</f>
        <v>LISTE 5</v>
      </c>
      <c r="C8">
        <f>IF('Procès Verbal'!E45="",0,'Procès Verbal'!I45/'Procès Verbal'!L12)</f>
        <v>0</v>
      </c>
    </row>
    <row r="12" spans="1:17" x14ac:dyDescent="0.25">
      <c r="D12" s="75" t="str">
        <f>'Procès Verbal'!B17</f>
        <v>LISTE CGT</v>
      </c>
      <c r="E12" s="75">
        <f>'Procès Verbal'!C17</f>
        <v>0</v>
      </c>
      <c r="F12" s="75">
        <f>'Procès Verbal'!D17</f>
        <v>0</v>
      </c>
      <c r="G12" s="75">
        <f>'Procès Verbal'!E17</f>
        <v>0</v>
      </c>
      <c r="H12" s="75">
        <f>'Procès Verbal'!F17</f>
        <v>0</v>
      </c>
      <c r="I12" s="75">
        <f>'Procès Verbal'!G17</f>
        <v>0</v>
      </c>
      <c r="J12" s="75">
        <f>'Procès Verbal'!H17</f>
        <v>0</v>
      </c>
      <c r="K12" s="75"/>
      <c r="L12" s="76">
        <f>SUM(L13:L18)</f>
        <v>0</v>
      </c>
      <c r="M12" s="73"/>
      <c r="O12" s="73"/>
      <c r="P12" s="73"/>
      <c r="Q12" s="73"/>
    </row>
    <row r="13" spans="1:17" x14ac:dyDescent="0.25">
      <c r="D13" t="str">
        <f>'Procès Verbal'!B18</f>
        <v>M.1</v>
      </c>
      <c r="H13">
        <f>'Procès Verbal'!F18</f>
        <v>0</v>
      </c>
      <c r="L13" s="73">
        <f>IF(H13&gt;$G$12-$G$12*10/100,1,0)</f>
        <v>0</v>
      </c>
      <c r="M13" s="73">
        <f>IF(L13&gt;0,L13+0,0)</f>
        <v>0</v>
      </c>
      <c r="N13" s="72" t="str">
        <f>IF(L13=0,"",IF(M13&gt;'Procès Verbal'!$P$17,"","ELU"))</f>
        <v/>
      </c>
      <c r="O13" s="73">
        <f>IF(H13&gt;0,1,0)</f>
        <v>0</v>
      </c>
      <c r="P13" s="73">
        <f>RANK(H13,$H$13:$H$18)</f>
        <v>1</v>
      </c>
      <c r="Q13" s="72" t="str">
        <f>IF($M$13&gt;'Procès Verbal'!$P$17,"",IF(P13&gt;'Procès Verbal'!$P$17,"","ELU"))</f>
        <v/>
      </c>
    </row>
    <row r="14" spans="1:17" x14ac:dyDescent="0.25">
      <c r="D14" t="str">
        <f>'Procès Verbal'!B19</f>
        <v>M.2</v>
      </c>
      <c r="H14">
        <f>'Procès Verbal'!F19</f>
        <v>0</v>
      </c>
      <c r="L14" s="73">
        <f t="shared" ref="L14:L18" si="0">IF(H14&gt;$G$12-$G$12*10/100,1,0)</f>
        <v>0</v>
      </c>
      <c r="M14" s="73">
        <f>IF(L14&gt;0,L14+M13,0)</f>
        <v>0</v>
      </c>
      <c r="N14" s="72" t="str">
        <f>IF(L14=0,"",IF(M14&gt;'Procès Verbal'!$P$17,"","ELU"))</f>
        <v/>
      </c>
      <c r="O14" s="73">
        <f t="shared" ref="O14:O18" si="1">IF(H14&gt;0,1,0)</f>
        <v>0</v>
      </c>
      <c r="P14" s="73">
        <f t="shared" ref="P14:P18" si="2">RANK(H14,$H$13:$H$18)</f>
        <v>1</v>
      </c>
      <c r="Q14" s="72" t="str">
        <f>IF(M14&gt;'Procès Verbal'!$P$17,"",IF(P14&gt;'Procès Verbal'!$P$17,"","ELU"))</f>
        <v/>
      </c>
    </row>
    <row r="15" spans="1:17" x14ac:dyDescent="0.25">
      <c r="D15" t="str">
        <f>'Procès Verbal'!B20</f>
        <v>M.3</v>
      </c>
      <c r="H15">
        <f>'Procès Verbal'!F20</f>
        <v>0</v>
      </c>
      <c r="L15" s="73">
        <f t="shared" si="0"/>
        <v>0</v>
      </c>
      <c r="M15" s="73">
        <f>IF(L15&gt;0,L15+M14,0)</f>
        <v>0</v>
      </c>
      <c r="N15" s="72" t="str">
        <f>IF(L15=0,"",IF(M15&gt;'Procès Verbal'!$P$17,"","ELU"))</f>
        <v/>
      </c>
      <c r="O15" s="73">
        <f t="shared" si="1"/>
        <v>0</v>
      </c>
      <c r="P15" s="73">
        <f t="shared" si="2"/>
        <v>1</v>
      </c>
      <c r="Q15" s="72" t="str">
        <f>IF(M15&gt;'Procès Verbal'!$P$17,"",IF(P15&gt;'Procès Verbal'!$P$17,"","ELU"))</f>
        <v/>
      </c>
    </row>
    <row r="16" spans="1:17" x14ac:dyDescent="0.25">
      <c r="D16" t="str">
        <f>'Procès Verbal'!B21</f>
        <v>M.4</v>
      </c>
      <c r="H16">
        <f>'Procès Verbal'!F21</f>
        <v>0</v>
      </c>
      <c r="L16" s="73">
        <f t="shared" si="0"/>
        <v>0</v>
      </c>
      <c r="M16" s="73">
        <f t="shared" ref="M16:M18" si="3">IF(L16&gt;0,L16+M15,0)</f>
        <v>0</v>
      </c>
      <c r="N16" s="72" t="str">
        <f>IF(L16=0,"",IF(M16&gt;'Procès Verbal'!$P$17,"","ELU"))</f>
        <v/>
      </c>
      <c r="O16" s="73">
        <f t="shared" si="1"/>
        <v>0</v>
      </c>
      <c r="P16" s="73">
        <f t="shared" si="2"/>
        <v>1</v>
      </c>
      <c r="Q16" s="72" t="str">
        <f>IF(M16&gt;'Procès Verbal'!$P$17,"",IF(P16&gt;'Procès Verbal'!$P$17,"","ELU"))</f>
        <v/>
      </c>
    </row>
    <row r="17" spans="4:17" x14ac:dyDescent="0.25">
      <c r="D17" t="str">
        <f>'Procès Verbal'!B22</f>
        <v>M.5</v>
      </c>
      <c r="H17">
        <f>'Procès Verbal'!F22</f>
        <v>0</v>
      </c>
      <c r="L17" s="73">
        <f t="shared" si="0"/>
        <v>0</v>
      </c>
      <c r="M17" s="73">
        <f t="shared" si="3"/>
        <v>0</v>
      </c>
      <c r="N17" s="72" t="str">
        <f>IF(L17=0,"",IF(M17&gt;'Procès Verbal'!$P$17,"","ELU"))</f>
        <v/>
      </c>
      <c r="O17" s="73">
        <f t="shared" si="1"/>
        <v>0</v>
      </c>
      <c r="P17" s="73">
        <f t="shared" si="2"/>
        <v>1</v>
      </c>
      <c r="Q17" s="72" t="str">
        <f>IF(M17&gt;'Procès Verbal'!$P$17,"",IF(P17&gt;'Procès Verbal'!$P$17,"","ELU"))</f>
        <v/>
      </c>
    </row>
    <row r="18" spans="4:17" x14ac:dyDescent="0.25">
      <c r="D18" t="str">
        <f>'Procès Verbal'!B23</f>
        <v>M.6</v>
      </c>
      <c r="H18">
        <f>'Procès Verbal'!F23</f>
        <v>0</v>
      </c>
      <c r="L18" s="73">
        <f t="shared" si="0"/>
        <v>0</v>
      </c>
      <c r="M18" s="73">
        <f t="shared" si="3"/>
        <v>0</v>
      </c>
      <c r="N18" s="72" t="str">
        <f>IF(L18=0,"",IF(M18&gt;'Procès Verbal'!$P$17,"","ELU"))</f>
        <v/>
      </c>
      <c r="O18" s="73">
        <f t="shared" si="1"/>
        <v>0</v>
      </c>
      <c r="P18" s="73">
        <f t="shared" si="2"/>
        <v>1</v>
      </c>
      <c r="Q18" s="72" t="str">
        <f>IF(M18&gt;'Procès Verbal'!$P$17,"",IF(P18&gt;'Procès Verbal'!$P$17,"","ELU"))</f>
        <v/>
      </c>
    </row>
    <row r="19" spans="4:17" x14ac:dyDescent="0.25">
      <c r="D19" s="75" t="str">
        <f>'Procès Verbal'!B24</f>
        <v>LISTE 2</v>
      </c>
      <c r="E19" s="75">
        <f>'Procès Verbal'!C24</f>
        <v>0</v>
      </c>
      <c r="F19" s="75">
        <f>'Procès Verbal'!D24</f>
        <v>0</v>
      </c>
      <c r="G19" s="75">
        <f>'Procès Verbal'!E24</f>
        <v>0</v>
      </c>
      <c r="H19" s="75">
        <f>'Procès Verbal'!F24</f>
        <v>0</v>
      </c>
      <c r="I19" s="75">
        <f>'Procès Verbal'!G24</f>
        <v>0</v>
      </c>
      <c r="J19" s="75">
        <f>'Procès Verbal'!H24</f>
        <v>0</v>
      </c>
      <c r="K19" s="75"/>
      <c r="L19" s="76">
        <f>SUM(L20:L25)</f>
        <v>0</v>
      </c>
      <c r="M19" s="73"/>
      <c r="O19" s="73"/>
      <c r="P19" s="73"/>
      <c r="Q19" s="73"/>
    </row>
    <row r="20" spans="4:17" x14ac:dyDescent="0.25">
      <c r="D20" t="str">
        <f>'Procès Verbal'!B25</f>
        <v>M.1</v>
      </c>
      <c r="H20">
        <f>'Procès Verbal'!F25</f>
        <v>0</v>
      </c>
      <c r="L20" s="73">
        <f>IF(H20&gt;$G$19-$G$19*10/100,1,0)</f>
        <v>0</v>
      </c>
      <c r="M20" s="73">
        <f>IF(L20&gt;0,L20+0,0)</f>
        <v>0</v>
      </c>
      <c r="N20" s="72" t="str">
        <f>IF(L20=0,"",IF(M20&gt;'Procès Verbal'!$P$24,"","ELU"))</f>
        <v/>
      </c>
      <c r="O20" s="73">
        <f>IF(H20&gt;0,1,0)</f>
        <v>0</v>
      </c>
      <c r="P20" s="73">
        <f>RANK(H20,$H$20:$H$25)</f>
        <v>1</v>
      </c>
      <c r="Q20" s="72" t="str">
        <f>IF(M20&gt;'Procès Verbal'!$P$24,"",IF(P20&gt;'Procès Verbal'!$P$24,"","ELU"))</f>
        <v/>
      </c>
    </row>
    <row r="21" spans="4:17" x14ac:dyDescent="0.25">
      <c r="D21" t="str">
        <f>'Procès Verbal'!B26</f>
        <v>M.2</v>
      </c>
      <c r="H21">
        <f>'Procès Verbal'!F26</f>
        <v>0</v>
      </c>
      <c r="L21" s="73">
        <f t="shared" ref="L21:L25" si="4">IF(H21&gt;$G$19-$G$19*10/100,1,0)</f>
        <v>0</v>
      </c>
      <c r="M21" s="73">
        <f>IF(L21&gt;0,L21+M20,0)</f>
        <v>0</v>
      </c>
      <c r="N21" s="72" t="str">
        <f>IF(L21=0,"",IF(M21&gt;'Procès Verbal'!$P$24,"","ELU"))</f>
        <v/>
      </c>
      <c r="O21" s="73">
        <f t="shared" ref="O21:O25" si="5">IF(H21&gt;0,1,0)</f>
        <v>0</v>
      </c>
      <c r="P21" s="73">
        <f t="shared" ref="P21:P25" si="6">RANK(H21,$H$20:$H$25)</f>
        <v>1</v>
      </c>
      <c r="Q21" s="72" t="str">
        <f>IF(M21&gt;'Procès Verbal'!$P$24,"",IF(P21&gt;'Procès Verbal'!$P$24,"","ELU"))</f>
        <v/>
      </c>
    </row>
    <row r="22" spans="4:17" x14ac:dyDescent="0.25">
      <c r="D22" t="str">
        <f>'Procès Verbal'!B27</f>
        <v>M.3</v>
      </c>
      <c r="H22">
        <f>'Procès Verbal'!F27</f>
        <v>0</v>
      </c>
      <c r="L22" s="73">
        <f t="shared" si="4"/>
        <v>0</v>
      </c>
      <c r="M22" s="73">
        <f>IF(L22&gt;0,L22+M21,0)</f>
        <v>0</v>
      </c>
      <c r="N22" s="72" t="str">
        <f>IF(L22=0,"",IF(M22&gt;'Procès Verbal'!$P$24,"","ELU"))</f>
        <v/>
      </c>
      <c r="O22" s="73">
        <f t="shared" si="5"/>
        <v>0</v>
      </c>
      <c r="P22" s="73">
        <f t="shared" si="6"/>
        <v>1</v>
      </c>
      <c r="Q22" s="72" t="str">
        <f>IF(M22&gt;'Procès Verbal'!$P$24,"",IF(P22&gt;'Procès Verbal'!$P$24,"","ELU"))</f>
        <v/>
      </c>
    </row>
    <row r="23" spans="4:17" x14ac:dyDescent="0.25">
      <c r="D23" t="str">
        <f>'Procès Verbal'!B28</f>
        <v>M.4</v>
      </c>
      <c r="H23">
        <f>'Procès Verbal'!F28</f>
        <v>0</v>
      </c>
      <c r="L23" s="73">
        <f t="shared" si="4"/>
        <v>0</v>
      </c>
      <c r="M23" s="73">
        <f t="shared" ref="M23:M25" si="7">IF(L23&gt;0,L23+M22,0)</f>
        <v>0</v>
      </c>
      <c r="N23" s="72" t="str">
        <f>IF(L23=0,"",IF(M23&gt;'Procès Verbal'!$P$24,"","ELU"))</f>
        <v/>
      </c>
      <c r="O23" s="73">
        <f t="shared" si="5"/>
        <v>0</v>
      </c>
      <c r="P23" s="73">
        <f t="shared" si="6"/>
        <v>1</v>
      </c>
      <c r="Q23" s="72" t="str">
        <f>IF(M23&gt;'Procès Verbal'!$P$24,"",IF(P23&gt;'Procès Verbal'!$P$24,"","ELU"))</f>
        <v/>
      </c>
    </row>
    <row r="24" spans="4:17" x14ac:dyDescent="0.25">
      <c r="D24" t="str">
        <f>'Procès Verbal'!B29</f>
        <v>M.5</v>
      </c>
      <c r="H24">
        <f>'Procès Verbal'!F29</f>
        <v>0</v>
      </c>
      <c r="L24" s="73">
        <f t="shared" si="4"/>
        <v>0</v>
      </c>
      <c r="M24" s="73">
        <f t="shared" si="7"/>
        <v>0</v>
      </c>
      <c r="N24" s="72" t="str">
        <f>IF(L24=0,"",IF(M24&gt;'Procès Verbal'!$P$24,"","ELU"))</f>
        <v/>
      </c>
      <c r="O24" s="73">
        <f t="shared" si="5"/>
        <v>0</v>
      </c>
      <c r="P24" s="73">
        <f t="shared" si="6"/>
        <v>1</v>
      </c>
      <c r="Q24" s="72" t="str">
        <f>IF(M24&gt;'Procès Verbal'!$P$24,"",IF(P24&gt;'Procès Verbal'!$P$24,"","ELU"))</f>
        <v/>
      </c>
    </row>
    <row r="25" spans="4:17" x14ac:dyDescent="0.25">
      <c r="D25" t="str">
        <f>'Procès Verbal'!B30</f>
        <v>M.6</v>
      </c>
      <c r="H25">
        <f>'Procès Verbal'!F30</f>
        <v>0</v>
      </c>
      <c r="L25" s="73">
        <f t="shared" si="4"/>
        <v>0</v>
      </c>
      <c r="M25" s="73">
        <f t="shared" si="7"/>
        <v>0</v>
      </c>
      <c r="N25" s="72" t="str">
        <f>IF(L25=0,"",IF(M25&gt;'Procès Verbal'!$P$24,"","ELU"))</f>
        <v/>
      </c>
      <c r="O25" s="73">
        <f t="shared" si="5"/>
        <v>0</v>
      </c>
      <c r="P25" s="73">
        <f t="shared" si="6"/>
        <v>1</v>
      </c>
      <c r="Q25" s="72" t="str">
        <f>IF(M25&gt;'Procès Verbal'!$P$24,"",IF(P25&gt;'Procès Verbal'!$P$24,"","ELU"))</f>
        <v/>
      </c>
    </row>
    <row r="26" spans="4:17" x14ac:dyDescent="0.25">
      <c r="D26" s="75" t="str">
        <f>'Procès Verbal'!B31</f>
        <v>LISTE 3</v>
      </c>
      <c r="E26" s="75">
        <f>'Procès Verbal'!C31</f>
        <v>0</v>
      </c>
      <c r="F26" s="75">
        <f>'Procès Verbal'!D31</f>
        <v>0</v>
      </c>
      <c r="G26" s="75">
        <f>'Procès Verbal'!E31</f>
        <v>0</v>
      </c>
      <c r="H26" s="75">
        <f>'Procès Verbal'!F31</f>
        <v>0</v>
      </c>
      <c r="I26" s="75">
        <f>'Procès Verbal'!G31</f>
        <v>0</v>
      </c>
      <c r="J26" s="75">
        <f>'Procès Verbal'!H31</f>
        <v>0</v>
      </c>
      <c r="K26" s="75"/>
      <c r="L26" s="76">
        <f>SUM(L27:L32)</f>
        <v>0</v>
      </c>
      <c r="M26" s="73"/>
      <c r="O26" s="73"/>
      <c r="P26" s="73"/>
      <c r="Q26" s="73"/>
    </row>
    <row r="27" spans="4:17" x14ac:dyDescent="0.25">
      <c r="D27" t="str">
        <f>'Procès Verbal'!B32</f>
        <v>M.1</v>
      </c>
      <c r="H27">
        <f>'Procès Verbal'!F32</f>
        <v>0</v>
      </c>
      <c r="L27" s="73">
        <f>IF(H27&gt;$G$26-$G$26*10/100,1,0)</f>
        <v>0</v>
      </c>
      <c r="M27" s="73">
        <f>IF(L27&gt;0,L27+0,0)</f>
        <v>0</v>
      </c>
      <c r="N27" s="72" t="str">
        <f>IF(L27=0,"",IF(M27&gt;'Procès Verbal'!$P$31,"","ELU"))</f>
        <v/>
      </c>
      <c r="O27" s="73">
        <f>IF(H27&gt;0,1,0)</f>
        <v>0</v>
      </c>
      <c r="P27" s="73">
        <f>RANK(H27,$H$27:$H$32)</f>
        <v>1</v>
      </c>
      <c r="Q27" s="72" t="str">
        <f>IF(M27&gt;'Procès Verbal'!$P$31,"",IF(P27&gt;'Procès Verbal'!$P$31,"","ELU"))</f>
        <v/>
      </c>
    </row>
    <row r="28" spans="4:17" x14ac:dyDescent="0.25">
      <c r="D28" t="str">
        <f>'Procès Verbal'!B33</f>
        <v>M.2</v>
      </c>
      <c r="H28">
        <f>'Procès Verbal'!F33</f>
        <v>0</v>
      </c>
      <c r="L28" s="73">
        <f t="shared" ref="L28:L32" si="8">IF(H28&gt;$G$26-$G$26*10/100,1,0)</f>
        <v>0</v>
      </c>
      <c r="M28" s="73">
        <f>IF(L28&gt;0,L28+M27,0)</f>
        <v>0</v>
      </c>
      <c r="N28" s="72" t="str">
        <f>IF(L28=0,"",IF(M28&gt;'Procès Verbal'!$P$31,"","ELU"))</f>
        <v/>
      </c>
      <c r="O28" s="73">
        <f t="shared" ref="O28:O32" si="9">IF(H28&gt;0,1,0)</f>
        <v>0</v>
      </c>
      <c r="P28" s="73">
        <f t="shared" ref="P28:P32" si="10">RANK(H28,$H$27:$H$32)</f>
        <v>1</v>
      </c>
      <c r="Q28" s="72" t="str">
        <f>IF(M28&gt;'Procès Verbal'!$P$31,"",IF(P28&gt;'Procès Verbal'!$P$31,"","ELU"))</f>
        <v/>
      </c>
    </row>
    <row r="29" spans="4:17" x14ac:dyDescent="0.25">
      <c r="D29" t="str">
        <f>'Procès Verbal'!B34</f>
        <v>M.3</v>
      </c>
      <c r="H29">
        <f>'Procès Verbal'!F34</f>
        <v>0</v>
      </c>
      <c r="L29" s="73">
        <f t="shared" si="8"/>
        <v>0</v>
      </c>
      <c r="M29" s="73">
        <f>IF(L29&gt;0,L29+M28,0)</f>
        <v>0</v>
      </c>
      <c r="N29" s="72" t="str">
        <f>IF(L29=0,"",IF(M29&gt;'Procès Verbal'!$P$31,"","ELU"))</f>
        <v/>
      </c>
      <c r="O29" s="73">
        <f t="shared" si="9"/>
        <v>0</v>
      </c>
      <c r="P29" s="73">
        <f t="shared" si="10"/>
        <v>1</v>
      </c>
      <c r="Q29" s="72" t="str">
        <f>IF(M29&gt;'Procès Verbal'!$P$31,"",IF(P29&gt;'Procès Verbal'!$P$31,"","ELU"))</f>
        <v/>
      </c>
    </row>
    <row r="30" spans="4:17" x14ac:dyDescent="0.25">
      <c r="D30" t="str">
        <f>'Procès Verbal'!B35</f>
        <v>M.4</v>
      </c>
      <c r="H30">
        <f>'Procès Verbal'!F35</f>
        <v>0</v>
      </c>
      <c r="L30" s="73">
        <f t="shared" si="8"/>
        <v>0</v>
      </c>
      <c r="M30" s="73">
        <f t="shared" ref="M30:M32" si="11">IF(L30&gt;0,L30+M29,0)</f>
        <v>0</v>
      </c>
      <c r="N30" s="72" t="str">
        <f>IF(L30=0,"",IF(M30&gt;'Procès Verbal'!$P$31,"","ELU"))</f>
        <v/>
      </c>
      <c r="O30" s="73">
        <f t="shared" si="9"/>
        <v>0</v>
      </c>
      <c r="P30" s="73">
        <f t="shared" si="10"/>
        <v>1</v>
      </c>
      <c r="Q30" s="72" t="str">
        <f>IF(M30&gt;'Procès Verbal'!$P$31,"",IF(P30&gt;'Procès Verbal'!$P$31,"","ELU"))</f>
        <v/>
      </c>
    </row>
    <row r="31" spans="4:17" x14ac:dyDescent="0.25">
      <c r="D31" t="str">
        <f>'Procès Verbal'!B36</f>
        <v>M.5</v>
      </c>
      <c r="H31">
        <f>'Procès Verbal'!F36</f>
        <v>0</v>
      </c>
      <c r="L31" s="73">
        <f t="shared" si="8"/>
        <v>0</v>
      </c>
      <c r="M31" s="73">
        <f t="shared" si="11"/>
        <v>0</v>
      </c>
      <c r="N31" s="72" t="str">
        <f>IF(L31=0,"",IF(M31&gt;'Procès Verbal'!$P$31,"","ELU"))</f>
        <v/>
      </c>
      <c r="O31" s="73">
        <f t="shared" si="9"/>
        <v>0</v>
      </c>
      <c r="P31" s="73">
        <f t="shared" si="10"/>
        <v>1</v>
      </c>
      <c r="Q31" s="72" t="str">
        <f>IF(M31&gt;'Procès Verbal'!$P$31,"",IF(P31&gt;'Procès Verbal'!$P$31,"","ELU"))</f>
        <v/>
      </c>
    </row>
    <row r="32" spans="4:17" x14ac:dyDescent="0.25">
      <c r="D32" t="str">
        <f>'Procès Verbal'!B37</f>
        <v>M.6</v>
      </c>
      <c r="H32">
        <f>'Procès Verbal'!F37</f>
        <v>0</v>
      </c>
      <c r="L32" s="73">
        <f t="shared" si="8"/>
        <v>0</v>
      </c>
      <c r="M32" s="73">
        <f t="shared" si="11"/>
        <v>0</v>
      </c>
      <c r="N32" s="72" t="str">
        <f>IF(L32=0,"",IF(M32&gt;'Procès Verbal'!$P$31,"","ELU"))</f>
        <v/>
      </c>
      <c r="O32" s="73">
        <f t="shared" si="9"/>
        <v>0</v>
      </c>
      <c r="P32" s="73">
        <f t="shared" si="10"/>
        <v>1</v>
      </c>
      <c r="Q32" s="72" t="str">
        <f>IF(M32&gt;'Procès Verbal'!$P$31,"",IF(P32&gt;'Procès Verbal'!$P$31,"","ELU"))</f>
        <v/>
      </c>
    </row>
    <row r="33" spans="4:17" x14ac:dyDescent="0.25">
      <c r="D33" s="75" t="str">
        <f>'Procès Verbal'!B38</f>
        <v>LISTE 4</v>
      </c>
      <c r="E33" s="75">
        <f>'Procès Verbal'!C38</f>
        <v>0</v>
      </c>
      <c r="F33" s="75">
        <f>'Procès Verbal'!D38</f>
        <v>0</v>
      </c>
      <c r="G33" s="75">
        <f>'Procès Verbal'!E38</f>
        <v>0</v>
      </c>
      <c r="H33" s="75">
        <f>'Procès Verbal'!F38</f>
        <v>0</v>
      </c>
      <c r="I33" s="75">
        <f>'Procès Verbal'!G38</f>
        <v>0</v>
      </c>
      <c r="J33" s="75">
        <f>'Procès Verbal'!H38</f>
        <v>0</v>
      </c>
      <c r="K33" s="75"/>
      <c r="L33" s="76">
        <f>SUM(L34:L39)</f>
        <v>0</v>
      </c>
      <c r="M33" s="73"/>
      <c r="O33" s="73"/>
      <c r="P33" s="73"/>
      <c r="Q33" s="73"/>
    </row>
    <row r="34" spans="4:17" x14ac:dyDescent="0.25">
      <c r="D34" t="str">
        <f>'Procès Verbal'!B39</f>
        <v>M.1</v>
      </c>
      <c r="H34">
        <f>'Procès Verbal'!F39</f>
        <v>0</v>
      </c>
      <c r="L34" s="73">
        <f>IF(H34&gt;$G$33-$G$33*10/100,1,0)</f>
        <v>0</v>
      </c>
      <c r="M34" s="73">
        <f>IF(L34&gt;0,L34+0,0)</f>
        <v>0</v>
      </c>
      <c r="N34" s="72" t="str">
        <f>IF(L34=0,"",IF(M34&gt;'Procès Verbal'!$P$38,"","ELU"))</f>
        <v/>
      </c>
      <c r="O34" s="73">
        <f>IF(H34&gt;0,1,0)</f>
        <v>0</v>
      </c>
      <c r="P34" s="73">
        <f>RANK(H34,$H$34:$H$39)</f>
        <v>1</v>
      </c>
      <c r="Q34" s="72" t="str">
        <f>IF(M34&gt;'Procès Verbal'!$P$38,"",IF(P34&gt;'Procès Verbal'!$P$38,"","ELU"))</f>
        <v/>
      </c>
    </row>
    <row r="35" spans="4:17" x14ac:dyDescent="0.25">
      <c r="D35" t="str">
        <f>'Procès Verbal'!B40</f>
        <v>M.2</v>
      </c>
      <c r="H35">
        <f>'Procès Verbal'!F40</f>
        <v>0</v>
      </c>
      <c r="L35" s="73">
        <f t="shared" ref="L35:L39" si="12">IF(H35&gt;$G$33-$G$33*10/100,1,0)</f>
        <v>0</v>
      </c>
      <c r="M35" s="73">
        <f t="shared" ref="M35:M39" si="13">IF(L35&gt;0,L35+M34,0)</f>
        <v>0</v>
      </c>
      <c r="N35" s="72" t="str">
        <f>IF(L35=0,"",IF(M35&gt;'Procès Verbal'!$P$38,"","ELU"))</f>
        <v/>
      </c>
      <c r="O35" s="73">
        <f t="shared" ref="O35:O39" si="14">IF(H35&gt;0,1,0)</f>
        <v>0</v>
      </c>
      <c r="P35" s="73">
        <f t="shared" ref="P35:P39" si="15">RANK(H35,$H$34:$H$39)</f>
        <v>1</v>
      </c>
      <c r="Q35" s="72" t="str">
        <f>IF(M35&gt;'Procès Verbal'!$P$38,"",IF(P35&gt;'Procès Verbal'!$P$38,"","ELU"))</f>
        <v/>
      </c>
    </row>
    <row r="36" spans="4:17" x14ac:dyDescent="0.25">
      <c r="D36" t="str">
        <f>'Procès Verbal'!B41</f>
        <v>M.3</v>
      </c>
      <c r="H36">
        <f>'Procès Verbal'!F41</f>
        <v>0</v>
      </c>
      <c r="L36" s="73">
        <f t="shared" si="12"/>
        <v>0</v>
      </c>
      <c r="M36" s="73">
        <f t="shared" si="13"/>
        <v>0</v>
      </c>
      <c r="N36" s="72" t="str">
        <f>IF(L36=0,"",IF(M36&gt;'Procès Verbal'!$P$38,"","ELU"))</f>
        <v/>
      </c>
      <c r="O36" s="73">
        <f t="shared" si="14"/>
        <v>0</v>
      </c>
      <c r="P36" s="73">
        <f t="shared" si="15"/>
        <v>1</v>
      </c>
      <c r="Q36" s="72" t="str">
        <f>IF(M36&gt;'Procès Verbal'!$P$38,"",IF(P36&gt;'Procès Verbal'!$P$38,"","ELU"))</f>
        <v/>
      </c>
    </row>
    <row r="37" spans="4:17" x14ac:dyDescent="0.25">
      <c r="D37" t="str">
        <f>'Procès Verbal'!B42</f>
        <v>M.4</v>
      </c>
      <c r="H37">
        <f>'Procès Verbal'!F42</f>
        <v>0</v>
      </c>
      <c r="L37" s="73">
        <f t="shared" si="12"/>
        <v>0</v>
      </c>
      <c r="M37" s="73">
        <f t="shared" si="13"/>
        <v>0</v>
      </c>
      <c r="N37" s="72" t="str">
        <f>IF(L37=0,"",IF(M37&gt;'Procès Verbal'!$P$38,"","ELU"))</f>
        <v/>
      </c>
      <c r="O37" s="73">
        <f t="shared" si="14"/>
        <v>0</v>
      </c>
      <c r="P37" s="73">
        <f t="shared" si="15"/>
        <v>1</v>
      </c>
      <c r="Q37" s="72" t="str">
        <f>IF(M37&gt;'Procès Verbal'!$P$38,"",IF(P37&gt;'Procès Verbal'!$P$38,"","ELU"))</f>
        <v/>
      </c>
    </row>
    <row r="38" spans="4:17" x14ac:dyDescent="0.25">
      <c r="D38" t="str">
        <f>'Procès Verbal'!B43</f>
        <v>M.5</v>
      </c>
      <c r="H38">
        <f>'Procès Verbal'!F43</f>
        <v>0</v>
      </c>
      <c r="L38" s="73">
        <f t="shared" si="12"/>
        <v>0</v>
      </c>
      <c r="M38" s="73">
        <f t="shared" si="13"/>
        <v>0</v>
      </c>
      <c r="N38" s="72" t="str">
        <f>IF(L38=0,"",IF(M38&gt;'Procès Verbal'!$P$38,"","ELU"))</f>
        <v/>
      </c>
      <c r="O38" s="73">
        <f t="shared" si="14"/>
        <v>0</v>
      </c>
      <c r="P38" s="73">
        <f t="shared" si="15"/>
        <v>1</v>
      </c>
      <c r="Q38" s="72" t="str">
        <f>IF(M38&gt;'Procès Verbal'!$P$38,"",IF(P38&gt;'Procès Verbal'!$P$38,"","ELU"))</f>
        <v/>
      </c>
    </row>
    <row r="39" spans="4:17" x14ac:dyDescent="0.25">
      <c r="D39" t="str">
        <f>'Procès Verbal'!B44</f>
        <v>M.6</v>
      </c>
      <c r="H39">
        <f>'Procès Verbal'!F44</f>
        <v>0</v>
      </c>
      <c r="L39" s="73">
        <f t="shared" si="12"/>
        <v>0</v>
      </c>
      <c r="M39" s="73">
        <f t="shared" si="13"/>
        <v>0</v>
      </c>
      <c r="N39" s="72" t="str">
        <f>IF(L39=0,"",IF(M39&gt;'Procès Verbal'!$P$38,"","ELU"))</f>
        <v/>
      </c>
      <c r="O39" s="73">
        <f t="shared" si="14"/>
        <v>0</v>
      </c>
      <c r="P39" s="73">
        <f t="shared" si="15"/>
        <v>1</v>
      </c>
      <c r="Q39" s="72" t="str">
        <f>IF(M39&gt;'Procès Verbal'!$P$38,"",IF(P39&gt;'Procès Verbal'!$P$38,"","ELU"))</f>
        <v/>
      </c>
    </row>
    <row r="40" spans="4:17" x14ac:dyDescent="0.25">
      <c r="D40" s="75" t="str">
        <f>'Procès Verbal'!B45</f>
        <v>LISTE 5</v>
      </c>
      <c r="E40" s="75">
        <f>'Procès Verbal'!C45</f>
        <v>0</v>
      </c>
      <c r="F40" s="75">
        <f>'Procès Verbal'!D45</f>
        <v>0</v>
      </c>
      <c r="G40" s="75">
        <f>'Procès Verbal'!E45</f>
        <v>0</v>
      </c>
      <c r="H40" s="75">
        <f>'Procès Verbal'!F45</f>
        <v>0</v>
      </c>
      <c r="I40" s="75">
        <f>'Procès Verbal'!G45</f>
        <v>0</v>
      </c>
      <c r="J40" s="75">
        <f>'Procès Verbal'!H45</f>
        <v>0</v>
      </c>
      <c r="K40" s="75"/>
      <c r="L40" s="76">
        <f>SUM(L41:L46)</f>
        <v>0</v>
      </c>
      <c r="M40" s="73"/>
      <c r="O40" s="73"/>
      <c r="P40" s="73"/>
      <c r="Q40" s="73"/>
    </row>
    <row r="41" spans="4:17" x14ac:dyDescent="0.25">
      <c r="D41" t="str">
        <f>'Procès Verbal'!B46</f>
        <v>M.1</v>
      </c>
      <c r="H41">
        <f>'Procès Verbal'!F46</f>
        <v>0</v>
      </c>
      <c r="L41" s="73">
        <f>IF(H41&gt;$G$40-$G$40*10/100,1,0)</f>
        <v>0</v>
      </c>
      <c r="M41" s="73">
        <f>IF(L41&gt;0,L41+0,0)</f>
        <v>0</v>
      </c>
      <c r="N41" s="72" t="str">
        <f>IF(L41=0,"",IF(M41&gt;'Procès Verbal'!$P$45,"","ELU"))</f>
        <v/>
      </c>
      <c r="O41" s="73">
        <f>IF(H41&gt;0,1,0)</f>
        <v>0</v>
      </c>
      <c r="P41" s="73">
        <f>RANK(H41,$H$41:$H$56)</f>
        <v>1</v>
      </c>
      <c r="Q41" s="72" t="str">
        <f>IF(M41&gt;'Procès Verbal'!$P$45,"",IF(P41&gt;'Procès Verbal'!$P$45,"","ELU"))</f>
        <v/>
      </c>
    </row>
    <row r="42" spans="4:17" x14ac:dyDescent="0.25">
      <c r="D42" t="str">
        <f>'Procès Verbal'!B47</f>
        <v>M.2</v>
      </c>
      <c r="H42">
        <f>'Procès Verbal'!F47</f>
        <v>0</v>
      </c>
      <c r="L42" s="73">
        <f t="shared" ref="L42:L46" si="16">IF(H42&gt;$G$40-$G$40*10/100,1,0)</f>
        <v>0</v>
      </c>
      <c r="M42" s="73">
        <f t="shared" ref="M42:M46" si="17">IF(L42&gt;0,L42+M41,0)</f>
        <v>0</v>
      </c>
      <c r="N42" s="72" t="str">
        <f>IF(L42=0,"",IF(M42&gt;'Procès Verbal'!$P$45,"","ELU"))</f>
        <v/>
      </c>
      <c r="O42" s="73">
        <f t="shared" ref="O42:O46" si="18">IF(H42&gt;0,1,0)</f>
        <v>0</v>
      </c>
      <c r="P42" s="73">
        <f t="shared" ref="P42:P46" si="19">RANK(H42,$H$41:$H$56)</f>
        <v>1</v>
      </c>
      <c r="Q42" s="72" t="str">
        <f>IF(M42&gt;'Procès Verbal'!$P$45,"",IF(P42&gt;'Procès Verbal'!$P$45,"","ELU"))</f>
        <v/>
      </c>
    </row>
    <row r="43" spans="4:17" x14ac:dyDescent="0.25">
      <c r="D43" t="str">
        <f>'Procès Verbal'!B48</f>
        <v>M.3</v>
      </c>
      <c r="H43">
        <f>'Procès Verbal'!F48</f>
        <v>0</v>
      </c>
      <c r="L43" s="73">
        <f t="shared" si="16"/>
        <v>0</v>
      </c>
      <c r="M43" s="73">
        <f t="shared" si="17"/>
        <v>0</v>
      </c>
      <c r="N43" s="72" t="str">
        <f>IF(L43=0,"",IF(M43&gt;'Procès Verbal'!$P$45,"","ELU"))</f>
        <v/>
      </c>
      <c r="O43" s="73">
        <f t="shared" si="18"/>
        <v>0</v>
      </c>
      <c r="P43" s="73">
        <f t="shared" si="19"/>
        <v>1</v>
      </c>
      <c r="Q43" s="72" t="str">
        <f>IF(M43&gt;'Procès Verbal'!$P$45,"",IF(P43&gt;'Procès Verbal'!$P$45,"","ELU"))</f>
        <v/>
      </c>
    </row>
    <row r="44" spans="4:17" x14ac:dyDescent="0.25">
      <c r="D44" t="str">
        <f>'Procès Verbal'!B49</f>
        <v>M.4</v>
      </c>
      <c r="H44">
        <f>'Procès Verbal'!F49</f>
        <v>0</v>
      </c>
      <c r="L44" s="73">
        <f t="shared" si="16"/>
        <v>0</v>
      </c>
      <c r="M44" s="73">
        <f t="shared" si="17"/>
        <v>0</v>
      </c>
      <c r="N44" s="72" t="str">
        <f>IF(L44=0,"",IF(M44&gt;'Procès Verbal'!$P$45,"","ELU"))</f>
        <v/>
      </c>
      <c r="O44" s="73">
        <f t="shared" si="18"/>
        <v>0</v>
      </c>
      <c r="P44" s="73">
        <f t="shared" si="19"/>
        <v>1</v>
      </c>
      <c r="Q44" s="72" t="str">
        <f>IF(M44&gt;'Procès Verbal'!$P$45,"",IF(P44&gt;'Procès Verbal'!$P$45,"","ELU"))</f>
        <v/>
      </c>
    </row>
    <row r="45" spans="4:17" x14ac:dyDescent="0.25">
      <c r="D45" t="str">
        <f>'Procès Verbal'!B50</f>
        <v>M.5</v>
      </c>
      <c r="H45">
        <f>'Procès Verbal'!F50</f>
        <v>0</v>
      </c>
      <c r="L45" s="73">
        <f t="shared" si="16"/>
        <v>0</v>
      </c>
      <c r="M45" s="73">
        <f t="shared" si="17"/>
        <v>0</v>
      </c>
      <c r="N45" s="72" t="str">
        <f>IF(L45=0,"",IF(M45&gt;'Procès Verbal'!$P$45,"","ELU"))</f>
        <v/>
      </c>
      <c r="O45" s="73">
        <f t="shared" si="18"/>
        <v>0</v>
      </c>
      <c r="P45" s="73">
        <f t="shared" si="19"/>
        <v>1</v>
      </c>
      <c r="Q45" s="72" t="str">
        <f>IF(M45&gt;'Procès Verbal'!$P$45,"",IF(P45&gt;'Procès Verbal'!$P$45,"","ELU"))</f>
        <v/>
      </c>
    </row>
    <row r="46" spans="4:17" x14ac:dyDescent="0.25">
      <c r="D46" t="str">
        <f>'Procès Verbal'!B51</f>
        <v>M.6</v>
      </c>
      <c r="H46">
        <f>'Procès Verbal'!F51</f>
        <v>0</v>
      </c>
      <c r="L46" s="73">
        <f t="shared" si="16"/>
        <v>0</v>
      </c>
      <c r="M46" s="73">
        <f t="shared" si="17"/>
        <v>0</v>
      </c>
      <c r="N46" s="72" t="str">
        <f>IF(L46=0,"",IF(M46&gt;'Procès Verbal'!$P$45,"","ELU"))</f>
        <v/>
      </c>
      <c r="O46" s="73">
        <f t="shared" si="18"/>
        <v>0</v>
      </c>
      <c r="P46" s="73">
        <f t="shared" si="19"/>
        <v>1</v>
      </c>
      <c r="Q46" s="72" t="str">
        <f>IF(M46&gt;'Procès Verbal'!$P$45,"",IF(P46&gt;'Procès Verbal'!$P$45,"","ELU"))</f>
        <v/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Exemple</vt:lpstr>
      <vt:lpstr>Procès Verbal</vt:lpstr>
      <vt:lpstr>Représentativité</vt:lpstr>
      <vt:lpstr>Saisie Interdite - PV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DOUGOUD</dc:creator>
  <cp:lastModifiedBy>Mathieu DOUGOUD</cp:lastModifiedBy>
  <cp:lastPrinted>2017-01-17T13:14:45Z</cp:lastPrinted>
  <dcterms:created xsi:type="dcterms:W3CDTF">2017-01-05T08:08:27Z</dcterms:created>
  <dcterms:modified xsi:type="dcterms:W3CDTF">2017-01-25T08:48:06Z</dcterms:modified>
</cp:coreProperties>
</file>